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Люда\Pictures\Camera Roll\"/>
    </mc:Choice>
  </mc:AlternateContent>
  <bookViews>
    <workbookView xWindow="0" yWindow="0" windowWidth="19200" windowHeight="8260"/>
  </bookViews>
  <sheets>
    <sheet name="Осн__фін__пок_" sheetId="1" r:id="rId1"/>
    <sheet name="I__Фін_результат" sheetId="2" r:id="rId2"/>
    <sheet name="ІІ__Розр__з_бюджетом" sheetId="3" r:id="rId3"/>
    <sheet name="ІІІ__Рух_грош__коштів" sheetId="4" r:id="rId4"/>
    <sheet name="IV__Кап__інвестиції" sheetId="5" r:id="rId5"/>
    <sheet name="_V__Коефіцієнти" sheetId="6" r:id="rId6"/>
    <sheet name="6_1__Інша_інфо_1" sheetId="7" r:id="rId7"/>
    <sheet name="6_2__Інша_інфо_2" sheetId="8" r:id="rId8"/>
  </sheets>
  <definedNames>
    <definedName name="__123Graph_XGRAPH3">!#REF!</definedName>
    <definedName name="_xlfn_SINGLE">"NA()"</definedName>
    <definedName name="aa">"(#REF!;#REF!)"</definedName>
    <definedName name="ad">"['file://File/File1/aaaa/2007%20finplan/DOCUME~1/SINKEV~1/LOCALS~1/Temp/Rar$DI00.781/Dept/Plan/Exchange/_________________________Plan_ZP/!_%D0%9F%D0%B5%D1%87%D0%B0%D1%82%D1%8C/%D0%9C%D0%A2%D0%A0%20%D0%B2%D1%81%D0%B5%20-%205.xls'#$'МТР Газ України'.$B$1]"</definedName>
    <definedName name="ClDate">"['file:///R:/%D0%9C%D0%BE%D0%B8%20%D0%B4%D0%BE%D0%BA%D1%83%D0%BC%D0%B5%D0%BD%D1%82%D1%8B/Plan-2006_kons_rabota/Dept/FinPlan-Economy/Planning%20System%20Project/consolidation%20hq%20formatted.xls'#$Inform.$E$6]"</definedName>
    <definedName name="ClDate_21">"['file://Kredo/work/Dept/FinPlan-Economy/Planning%20System%20Project/consolidation%20hq%20formatted.xls'#$Inform.$E$6]"</definedName>
    <definedName name="ClDate_25">"['file://Kredo/work/Dept/FinPlan-Economy/Planning%20System%20Project/consolidation%20hq%20formatted.xls'#$Inform.$E$6]"</definedName>
    <definedName name="ClDate_6">"['file:///R:/DOCUME~1/Chirich/LOCALS~1/Temp/DOCUME~1/VOYTOV~1/LOCALS~1/Temp/Rar$DI00.867/Planning%20System%20Project/consolidation%20hq%20formatted.xls'#$Inform.$E$6]"</definedName>
    <definedName name="CompName">"['file:///R:/%D0%9C%D0%BE%D0%B8%20%D0%B4%D0%BE%D0%BA%D1%83%D0%BC%D0%B5%D0%BD%D1%82%D1%8B/Plan-2006_kons_rabota/Dept/FinPlan-Economy/Planning%20System%20Project/consolidation%20hq%20formatted.xls'#$Inform.$F$2]"</definedName>
    <definedName name="CompName_21">"['file://Kredo/work/Dept/FinPlan-Economy/Planning%20System%20Project/consolidation%20hq%20formatted.xls'#$Inform.$F$2]"</definedName>
    <definedName name="CompName_25">"['file://Kredo/work/Dept/FinPlan-Economy/Planning%20System%20Project/consolidation%20hq%20formatted.xls'#$Inform.$F$2]"</definedName>
    <definedName name="CompName_6">"['file:///R:/DOCUME~1/Chirich/LOCALS~1/Temp/DOCUME~1/VOYTOV~1/LOCALS~1/Temp/Rar$DI00.867/Planning%20System%20Project/consolidation%20hq%20formatted.xls'#$Inform.$F$2]"</definedName>
    <definedName name="CompNameE">"['file:///R:/%D0%9C%D0%BE%D0%B8%20%D0%B4%D0%BE%D0%BA%D1%83%D0%BC%D0%B5%D0%BD%D1%82%D1%8B/Plan-2006_kons_rabota/Dept/FinPlan-Economy/Planning%20System%20Project/consolidation%20hq%20formatted.xls'#$Inform.$G$2]"</definedName>
    <definedName name="CompNameE_21">"['file://Kredo/work/Dept/FinPlan-Economy/Planning%20System%20Project/consolidation%20hq%20formatted.xls'#$Inform.$G$2]"</definedName>
    <definedName name="CompNameE_25">"['file://Kredo/work/Dept/FinPlan-Economy/Planning%20System%20Project/consolidation%20hq%20formatted.xls'#$Inform.$G$2]"</definedName>
    <definedName name="CompNameE_6">"['file:///R:/DOCUME~1/Chirich/LOCALS~1/Temp/DOCUME~1/VOYTOV~1/LOCALS~1/Temp/Rar$DI00.867/Planning%20System%20Project/consolidation%20hq%20formatted.xls'#$Inform.$G$2]"</definedName>
    <definedName name="d">"['file://Nechiporenko/2007%D0%9D%D0%9E%D0%92/Dept/Plan/Exchange/!_Plan-2006/VAT%20Sevastop/Dept/Plan/Exchange/_________________________Plan_ZP/!_%D0%9F%D0%B5%D1%87%D0%B0%D1%82%D1%8C/%D0%9C%D0%A2%D0%A0%20%D0%B2%D1%81%D0%B5%202.xls'#$'МТР Газ України'.$B$4]"</definedName>
    <definedName name="dCPIb">!#REF!</definedName>
    <definedName name="dPPIb">!#REF!</definedName>
    <definedName name="Excel_BuiltIn_Database">"['file://D72rc2j/vera/Documents%20and%20Settings/SUDNIKOVA/Local%20Settings/Temporary%20Internet%20Files/Content.IE5/C5MFSXEF/Subv2006/Rich%20Roz%202006.xls'#$'Ener '.$A$1:.$G$2645]"</definedName>
    <definedName name="Excel_BuiltIn_Print_Area" localSheetId="5">_V__Коефіцієнти!$A$1:$H$24</definedName>
    <definedName name="Excel_BuiltIn_Print_Area" localSheetId="6">'6_1__Інша_інфо_1'!$A$1:$O$77</definedName>
    <definedName name="Excel_BuiltIn_Print_Area" localSheetId="7">'6_2__Інша_інфо_2'!$A$1:$AH$66</definedName>
    <definedName name="Excel_BuiltIn_Print_Area" localSheetId="1">I__Фін_результат!$A$1:$H$104</definedName>
    <definedName name="Excel_BuiltIn_Print_Area" localSheetId="4">IV__Кап__інвестиції!$A$1:$H$15</definedName>
    <definedName name="Excel_BuiltIn_Print_Area" localSheetId="2">ІІ__Розр__з_бюджетом!$A$1:$H$48</definedName>
    <definedName name="Excel_BuiltIn_Print_Area" localSheetId="3">ІІІ__Рух_грош__коштів!$A$1:$H$76</definedName>
    <definedName name="Excel_BuiltIn_Print_Area" localSheetId="0">Осн__фін__пок_!$A$1:$H$170</definedName>
    <definedName name="Excel_BuiltIn_Print_Titles" localSheetId="5">_V__Коефіцієнти!$A$5:$AMJ$5</definedName>
    <definedName name="Excel_BuiltIn_Print_Titles" localSheetId="1">I__Фін_результат!$A$3:$AMJ$5</definedName>
    <definedName name="Excel_BuiltIn_Print_Titles" localSheetId="2">ІІ__Розр__з_бюджетом!$A$3:$AMJ$5</definedName>
    <definedName name="Excel_BuiltIn_Print_Titles" localSheetId="3">ІІІ__Рух_грош__коштів!$A$3:$AMJ$5</definedName>
    <definedName name="Excel_BuiltIn_Print_Titles" localSheetId="0">Осн__фін__пок_!$A$30:$AMJ$32</definedName>
    <definedName name="ij1sssss">"['file://D72rc2j/vera/Dept/Plan/Exchange/!_Plan-2006/%D0%92%D0%90%D0%A2%20%D0%98%D0%B2%D0%B0%D0%BD%D0%BE%20%D1%84%D1%80%D0%B0%D0%BD%D0%BA%D0%B8%D0%B2%D1%81%D1%8C%D0%BA%D0%B3%D0%B0%D0%B7/Dodatok1%20.xls'#$'7  Інші витрати'.IW65537]"</definedName>
    <definedName name="LastItem">"['file:///Ariadna/Sum_pok.xls'#$Лист1.$A$1]"</definedName>
    <definedName name="Load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Load_ID_10">"['file:///R:/Dept/Plan/Exchange/!_Plan-2006/%D0%92%D0%90%D0%A2%20%D0%98%D0%B2%D0%B0%D0%BD%D0%BE%20%D1%84%D1%80%D0%B0%D0%BD%D0%BA%D0%B8%D0%B2%D1%81%D1%8C%D0%BA%D0%B3%D0%B0%D0%B7/Dodatok1%20.xls'#$'7  Інші витрати'.IW65537]"</definedName>
    <definedName name="Load_ID_11">"['file:///R:/DOCUME~1/Chirich/LOCALS~1/Temp/Dept/Plan/Exchange/_________________________Plan_ZP/!_%D0%9F%D0%B5%D1%87%D0%B0%D1%82%D1%8C/%D0%9C%D0%A2%D0%A0%20%D0%B2%D1%81%D0%B5%202.xls'#$'МТР Газ України'.$B$4]"</definedName>
    <definedName name="Load_ID_12">"['file:///R:/DOCUME~1/Chirich/LOCALS~1/Temp/Dept/Plan/Exchange/_________________________Plan_ZP/!_%D0%9F%D0%B5%D1%87%D0%B0%D1%82%D1%8C/%D0%9C%D0%A2%D0%A0%20%D0%B2%D1%81%D0%B5%202.xls'#$'МТР Газ України'.$B$4]"</definedName>
    <definedName name="Load_ID_13">"['file:///R:/DOCUME~1/Chirich/LOCALS~1/Temp/Dept/Plan/Exchange/_________________________Plan_ZP/!_%D0%9F%D0%B5%D1%87%D0%B0%D1%82%D1%8C/%D0%9C%D0%A2%D0%A0%20%D0%B2%D1%81%D0%B5%202.xls'#$'МТР Газ України'.$B$4]"</definedName>
    <definedName name="Load_ID_14">"['file:///R:/DOCUME~1/Chirich/LOCALS~1/Temp/Dept/Plan/Exchange/_________________________Plan_ZP/!_%D0%9F%D0%B5%D1%87%D0%B0%D1%82%D1%8C/%D0%9C%D0%A2%D0%A0%20%D0%B2%D1%81%D0%B5%202.xls'#$'МТР Газ України'.$B$4]"</definedName>
    <definedName name="Load_ID_15">"['file:///R:/DOCUME~1/Chirich/LOCALS~1/Temp/Dept/Plan/Exchange/_________________________Plan_ZP/!_%D0%9F%D0%B5%D1%87%D0%B0%D1%82%D1%8C/%D0%9C%D0%A2%D0%A0%20%D0%B2%D1%81%D0%B5%202.xls'#$'МТР Газ України'.$B$4]"</definedName>
    <definedName name="Load_ID_16">"['file:///R:/DOCUME~1/Chirich/LOCALS~1/Temp/Dept/Plan/Exchange/_________________________Plan_ZP/!_%D0%9F%D0%B5%D1%87%D0%B0%D1%82%D1%8C/%D0%9C%D0%A2%D0%A0%20%D0%B2%D1%81%D0%B5%202.xls'#$'МТР Газ України'.$B$4]"</definedName>
    <definedName name="Load_ID_17">"['file:///R:/DOCUME~1/Chirich/LOCALS~1/Temp/Dept/Plan/Exchange/_________________________Plan_ZP/!_%D0%9F%D0%B5%D1%87%D0%B0%D1%82%D1%8C/%D0%9C%D0%A2%D0%A0%20%D0%B2%D1%81%D0%B5%202.xls'#$'МТР Газ України'.$B$4]"</definedName>
    <definedName name="Load_ID_18">"['file:///R:/Dept/Plan/Exchange/!_Plan-2006/VAT%20Sevastop/Dept/Plan/Exchange/_________________________Plan_ZP/!_%D0%9F%D0%B5%D1%87%D0%B0%D1%82%D1%8C/%D0%9C%D0%A2%D0%A0%20%D0%B2%D1%81%D0%B5%202.xls'#$'МТР Газ України'.$B$4]"</definedName>
    <definedName name="Load_ID_19">"['file:///R:/Dept/Plan/Exchange/_________________________Plan_ZP/!_%D0%9F%D0%B5%D1%87%D0%B0%D1%82%D1%8C/%D0%9C%D0%A2%D0%A0%20%D0%B2%D1%81%D0%B5%202.xls'#$'МТР Газ України'.$B$4]"</definedName>
    <definedName name="Load_ID_20">"['file:///R:/Dept/Plan/Exchange/!_Plan-2006/VAT%20Sevastop/Dept/Plan/Exchange/_________________________Plan_ZP/!_%D0%9F%D0%B5%D1%87%D0%B0%D1%82%D1%8C/%D0%9C%D0%A2%D0%A0%20%D0%B2%D1%81%D0%B5%202.xls'#$'МТР Газ України'.$B$4]"</definedName>
    <definedName name="Load_ID_200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Load_ID_21">"['file://Kredo/work/Dept/Plan/Exchange/_________________________Plan_ZP/!_%D0%9F%D0%B5%D1%87%D0%B0%D1%82%D1%8C/%D0%9C%D0%A2%D0%A0%20%D0%B2%D1%81%D0%B5%20-%205.xls'#$'МТР Газ України'.$B$4]"</definedName>
    <definedName name="Load_ID_23">"['file:///R:/Dept/Plan/Exchange/_________________________Plan_ZP/!_%D0%9F%D0%B5%D1%87%D0%B0%D1%82%D1%8C/%D0%9C%D0%A2%D0%A0%20%D0%B2%D1%81%D0%B5%202.xls'#$'МТР Газ України'.$B$4]"</definedName>
    <definedName name="Load_ID_25">"['file://Kredo/work/Dept/Plan/Exchange/_________________________Plan_ZP/!_%D0%9F%D0%B5%D1%87%D0%B0%D1%82%D1%8C/%D0%9C%D0%A2%D0%A0%20%D0%B2%D1%81%D0%B5%20-%205.xls'#$'МТР Газ України'.$B$4]"</definedName>
    <definedName name="Load_ID_542">"['file://D72rc2j/vera/Dept/Plan/Exchange/!_Plan-2006/VAT%20Sevastop/Dept/Plan/Exchange/_________________________Plan_ZP/!_%D0%9F%D0%B5%D1%87%D0%B0%D1%82%D1%8C/%D0%9C%D0%A2%D0%A0%20%D0%B2%D1%81%D0%B5%202.xls'#$'МТР Газ України'.$B$4]"</definedName>
    <definedName name="Load_ID_6">"['file:///R:/DOCUME~1/Chirich/LOCALS~1/Temp/Dept/Plan/Exchange/_________________________Plan_ZP/!_%D0%9F%D0%B5%D1%87%D0%B0%D1%82%D1%8C/%D0%9C%D0%A2%D0%A0%20%D0%B2%D1%81%D0%B5%202.xls'#$'МТР Газ України'.$B$4]"</definedName>
    <definedName name="OpDate">"['file:///R:/%D0%9C%D0%BE%D0%B8%20%D0%B4%D0%BE%D0%BA%D1%83%D0%BC%D0%B5%D0%BD%D1%82%D1%8B/Plan-2006_kons_rabota/Dept/FinPlan-Economy/Planning%20System%20Project/consolidation%20hq%20formatted.xls'#$Inform.$E$5]"</definedName>
    <definedName name="OpDate_21">"['file://Kredo/work/Dept/FinPlan-Economy/Planning%20System%20Project/consolidation%20hq%20formatted.xls'#$Inform.$E$5]"</definedName>
    <definedName name="OpDate_25">"['file://Kredo/work/Dept/FinPlan-Economy/Planning%20System%20Project/consolidation%20hq%20formatted.xls'#$Inform.$E$5]"</definedName>
    <definedName name="OpDate_6">"['file:///R:/DOCUME~1/Chirich/LOCALS~1/Temp/DOCUME~1/VOYTOV~1/LOCALS~1/Temp/Rar$DI00.867/Planning%20System%20Project/consolidation%20hq%20formatted.xls'#$Inform.$E$5]"</definedName>
    <definedName name="QR">"['file://D72rc2j/vera/DOCUME~1/Chirich/LOCALS~1/Temp/DOCUME~1/VOYTOV~1/LOCALS~1/Temp/Rar$DI00.867/Planning%20System%20Project/consolidation%20hq%20formatted.xls'#$Inform.$E$5]"</definedName>
    <definedName name="Time_ID_10">"['file:///R:/Dept/Plan/Exchange/!_Plan-2006/%D0%92%D0%90%D0%A2%20%D0%98%D0%B2%D0%B0%D0%BD%D0%BE%20%D1%84%D1%80%D0%B0%D0%BD%D0%BA%D0%B8%D0%B2%D1%81%D1%8C%D0%BA%D0%B3%D0%B0%D0%B7/Dodatok1%20.xls'#$'7  Інші витрати'.IW65537]"</definedName>
    <definedName name="Time_ID_11">"['file:///R:/DOCUME~1/Chirich/LOCALS~1/Temp/Dept/Plan/Exchange/_________________________Plan_ZP/!_%D0%9F%D0%B5%D1%87%D0%B0%D1%82%D1%8C/%D0%9C%D0%A2%D0%A0%20%D0%B2%D1%81%D0%B5%202.xls'#$'МТР Газ України'.$B$1]"</definedName>
    <definedName name="Time_ID_12">"['file:///R:/DOCUME~1/Chirich/LOCALS~1/Temp/Dept/Plan/Exchange/_________________________Plan_ZP/!_%D0%9F%D0%B5%D1%87%D0%B0%D1%82%D1%8C/%D0%9C%D0%A2%D0%A0%20%D0%B2%D1%81%D0%B5%202.xls'#$'МТР Газ України'.$B$1]"</definedName>
    <definedName name="Time_ID_13">"['file:///R:/DOCUME~1/Chirich/LOCALS~1/Temp/Dept/Plan/Exchange/_________________________Plan_ZP/!_%D0%9F%D0%B5%D1%87%D0%B0%D1%82%D1%8C/%D0%9C%D0%A2%D0%A0%20%D0%B2%D1%81%D0%B5%202.xls'#$'МТР Газ України'.$B$1]"</definedName>
    <definedName name="Time_ID_14">"['file:///R:/DOCUME~1/Chirich/LOCALS~1/Temp/Dept/Plan/Exchange/_________________________Plan_ZP/!_%D0%9F%D0%B5%D1%87%D0%B0%D1%82%D1%8C/%D0%9C%D0%A2%D0%A0%20%D0%B2%D1%81%D0%B5%202.xls'#$'МТР Газ України'.$B$1]"</definedName>
    <definedName name="Time_ID_15">"['file:///R:/DOCUME~1/Chirich/LOCALS~1/Temp/Dept/Plan/Exchange/_________________________Plan_ZP/!_%D0%9F%D0%B5%D1%87%D0%B0%D1%82%D1%8C/%D0%9C%D0%A2%D0%A0%20%D0%B2%D1%81%D0%B5%202.xls'#$'МТР Газ України'.$B$1]"</definedName>
    <definedName name="Time_ID_16">"['file:///R:/DOCUME~1/Chirich/LOCALS~1/Temp/Dept/Plan/Exchange/_________________________Plan_ZP/!_%D0%9F%D0%B5%D1%87%D0%B0%D1%82%D1%8C/%D0%9C%D0%A2%D0%A0%20%D0%B2%D1%81%D0%B5%202.xls'#$'МТР Газ України'.$B$1]"</definedName>
    <definedName name="Time_ID_17">"['file:///R:/DOCUME~1/Chirich/LOCALS~1/Temp/Dept/Plan/Exchange/_________________________Plan_ZP/!_%D0%9F%D0%B5%D1%87%D0%B0%D1%82%D1%8C/%D0%9C%D0%A2%D0%A0%20%D0%B2%D1%81%D0%B5%202.xls'#$'МТР Газ України'.$B$1]"</definedName>
    <definedName name="Time_ID_18">"['file:///R:/Dept/Plan/Exchange/!_Plan-2006/VAT%20Sevastop/Dept/Plan/Exchange/_________________________Plan_ZP/!_%D0%9F%D0%B5%D1%87%D0%B0%D1%82%D1%8C/%D0%9C%D0%A2%D0%A0%20%D0%B2%D1%81%D0%B5%202.xls'#$'МТР Газ України'.$B$1]"</definedName>
    <definedName name="Time_ID_19">"['file:///R:/Dept/Plan/Exchange/_________________________Plan_ZP/!_%D0%9F%D0%B5%D1%87%D0%B0%D1%82%D1%8C/%D0%9C%D0%A2%D0%A0%20%D0%B2%D1%81%D0%B5%202.xls'#$'МТР Газ України'.$B$1]"</definedName>
    <definedName name="Time_ID_20">"['file:///R:/Dept/Plan/Exchange/!_Plan-2006/VAT%20Sevastop/Dept/Plan/Exchange/_________________________Plan_ZP/!_%D0%9F%D0%B5%D1%87%D0%B0%D1%82%D1%8C/%D0%9C%D0%A2%D0%A0%20%D0%B2%D1%81%D0%B5%202.xls'#$'МТР Газ України'.$B$1]"</definedName>
    <definedName name="Time_ID_21">"['file://Kredo/work/Dept/Plan/Exchange/_________________________Plan_ZP/!_%D0%9F%D0%B5%D1%87%D0%B0%D1%82%D1%8C/%D0%9C%D0%A2%D0%A0%20%D0%B2%D1%81%D0%B5%20-%205.xls'#$'МТР Газ України'.$B$1]"</definedName>
    <definedName name="Time_ID_23">"['file:///R:/Dept/Plan/Exchange/_________________________Plan_ZP/!_%D0%9F%D0%B5%D1%87%D0%B0%D1%82%D1%8C/%D0%9C%D0%A2%D0%A0%20%D0%B2%D1%81%D0%B5%202.xls'#$'МТР Газ України'.$B$1]"</definedName>
    <definedName name="Time_ID_25">"['file://Kredo/work/Dept/Plan/Exchange/_________________________Plan_ZP/!_%D0%9F%D0%B5%D1%87%D0%B0%D1%82%D1%8C/%D0%9C%D0%A2%D0%A0%20%D0%B2%D1%81%D0%B5%20-%205.xls'#$'МТР Газ України'.$B$1]"</definedName>
    <definedName name="Time_ID_6">"['file:///R:/DOCUME~1/Chirich/LOCALS~1/Temp/Dept/Plan/Exchange/_________________________Plan_ZP/!_%D0%9F%D0%B5%D1%87%D0%B0%D1%82%D1%8C/%D0%9C%D0%A2%D0%A0%20%D0%B2%D1%81%D0%B5%202.xls'#$'МТР Газ України'.$B$1]"</definedName>
    <definedName name="Time_ID0_10">"['file:///R:/Dept/Plan/Exchange/!_Plan-2006/%D0%92%D0%90%D0%A2%20%D0%98%D0%B2%D0%B0%D0%BD%D0%BE%20%D1%84%D1%80%D0%B0%D0%BD%D0%BA%D0%B8%D0%B2%D1%81%D1%8C%D0%BA%D0%B3%D0%B0%D0%B7/Dodatok1%20.xls'#$'7  Інші витрати'.IW65537]"</definedName>
    <definedName name="Time_ID0_11">"['file:///R:/DOCUME~1/Chirich/LOCALS~1/Temp/Dept/Plan/Exchange/_________________________Plan_ZP/!_%D0%9F%D0%B5%D1%87%D0%B0%D1%82%D1%8C/%D0%9C%D0%A2%D0%A0%20%D0%B2%D1%81%D0%B5%202.xls'#$'МТР Газ України'.$F$1]"</definedName>
    <definedName name="Time_ID0_12">"['file:///R:/DOCUME~1/Chirich/LOCALS~1/Temp/Dept/Plan/Exchange/_________________________Plan_ZP/!_%D0%9F%D0%B5%D1%87%D0%B0%D1%82%D1%8C/%D0%9C%D0%A2%D0%A0%20%D0%B2%D1%81%D0%B5%202.xls'#$'МТР Газ України'.$F$1]"</definedName>
    <definedName name="Time_ID0_13">"['file:///R:/DOCUME~1/Chirich/LOCALS~1/Temp/Dept/Plan/Exchange/_________________________Plan_ZP/!_%D0%9F%D0%B5%D1%87%D0%B0%D1%82%D1%8C/%D0%9C%D0%A2%D0%A0%20%D0%B2%D1%81%D0%B5%202.xls'#$'МТР Газ України'.$F$1]"</definedName>
    <definedName name="Time_ID0_14">"['file:///R:/DOCUME~1/Chirich/LOCALS~1/Temp/Dept/Plan/Exchange/_________________________Plan_ZP/!_%D0%9F%D0%B5%D1%87%D0%B0%D1%82%D1%8C/%D0%9C%D0%A2%D0%A0%20%D0%B2%D1%81%D0%B5%202.xls'#$'МТР Газ України'.$F$1]"</definedName>
    <definedName name="Time_ID0_15">"['file:///R:/DOCUME~1/Chirich/LOCALS~1/Temp/Dept/Plan/Exchange/_________________________Plan_ZP/!_%D0%9F%D0%B5%D1%87%D0%B0%D1%82%D1%8C/%D0%9C%D0%A2%D0%A0%20%D0%B2%D1%81%D0%B5%202.xls'#$'МТР Газ України'.$F$1]"</definedName>
    <definedName name="Time_ID0_16">"['file:///R:/DOCUME~1/Chirich/LOCALS~1/Temp/Dept/Plan/Exchange/_________________________Plan_ZP/!_%D0%9F%D0%B5%D1%87%D0%B0%D1%82%D1%8C/%D0%9C%D0%A2%D0%A0%20%D0%B2%D1%81%D0%B5%202.xls'#$'МТР Газ України'.$F$1]"</definedName>
    <definedName name="Time_ID0_17">"['file:///R:/DOCUME~1/Chirich/LOCALS~1/Temp/Dept/Plan/Exchange/_________________________Plan_ZP/!_%D0%9F%D0%B5%D1%87%D0%B0%D1%82%D1%8C/%D0%9C%D0%A2%D0%A0%20%D0%B2%D1%81%D0%B5%202.xls'#$'МТР Газ України'.$F$1]"</definedName>
    <definedName name="Time_ID0_18">"['file:///R:/Dept/Plan/Exchange/!_Plan-2006/VAT%20Sevastop/Dept/Plan/Exchange/_________________________Plan_ZP/!_%D0%9F%D0%B5%D1%87%D0%B0%D1%82%D1%8C/%D0%9C%D0%A2%D0%A0%20%D0%B2%D1%81%D0%B5%202.xls'#$'МТР Газ України'.$F$1]"</definedName>
    <definedName name="Time_ID0_19">"['file:///R:/Dept/Plan/Exchange/_________________________Plan_ZP/!_%D0%9F%D0%B5%D1%87%D0%B0%D1%82%D1%8C/%D0%9C%D0%A2%D0%A0%20%D0%B2%D1%81%D0%B5%202.xls'#$'МТР Газ України'.$F$1]"</definedName>
    <definedName name="Time_ID0_20">"['file:///R:/Dept/Plan/Exchange/!_Plan-2006/VAT%20Sevastop/Dept/Plan/Exchange/_________________________Plan_ZP/!_%D0%9F%D0%B5%D1%87%D0%B0%D1%82%D1%8C/%D0%9C%D0%A2%D0%A0%20%D0%B2%D1%81%D0%B5%202.xls'#$'МТР Газ України'.$F$1]"</definedName>
    <definedName name="Time_ID0_21">"['file://Kredo/work/Dept/Plan/Exchange/_________________________Plan_ZP/!_%D0%9F%D0%B5%D1%87%D0%B0%D1%82%D1%8C/%D0%9C%D0%A2%D0%A0%20%D0%B2%D1%81%D0%B5%20-%205.xls'#$'МТР Газ України'.$F$1]"</definedName>
    <definedName name="Time_ID0_23">"['file:///R:/Dept/Plan/Exchange/_________________________Plan_ZP/!_%D0%9F%D0%B5%D1%87%D0%B0%D1%82%D1%8C/%D0%9C%D0%A2%D0%A0%20%D0%B2%D1%81%D0%B5%202.xls'#$'МТР Газ України'.$F$1]"</definedName>
    <definedName name="Time_ID0_25">"['file://Kredo/work/Dept/Plan/Exchange/_________________________Plan_ZP/!_%D0%9F%D0%B5%D1%87%D0%B0%D1%82%D1%8C/%D0%9C%D0%A2%D0%A0%20%D0%B2%D1%81%D0%B5%20-%205.xls'#$'МТР Газ України'.$F$1]"</definedName>
    <definedName name="Time_ID0_6">"['file:///R:/DOCUME~1/Chirich/LOCALS~1/Temp/Dept/Plan/Exchange/_________________________Plan_ZP/!_%D0%9F%D0%B5%D1%87%D0%B0%D1%82%D1%8C/%D0%9C%D0%A2%D0%A0%20%D0%B2%D1%81%D0%B5%202.xls'#$'МТР Газ України'.$F$1]"</definedName>
    <definedName name="Unit">"['file:///R:/%D0%9C%D0%BE%D0%B8%20%D0%B4%D0%BE%D0%BA%D1%83%D0%BC%D0%B5%D0%BD%D1%82%D1%8B/Plan-2006_kons_rabota/Dept/FinPlan-Economy/Planning%20System%20Project/consolidation%20hq%20formatted.xls'#$Inform.$E$38]"</definedName>
    <definedName name="Unit_21">"['file://Kredo/work/Dept/FinPlan-Economy/Planning%20System%20Project/consolidation%20hq%20formatted.xls'#$Inform.$E$38]"</definedName>
    <definedName name="Unit_25">"['file://Kredo/work/Dept/FinPlan-Economy/Planning%20System%20Project/consolidation%20hq%20formatted.xls'#$Inform.$E$38]"</definedName>
    <definedName name="Unit_6">"['file:///R:/DOCUME~1/Chirich/LOCALS~1/Temp/DOCUME~1/VOYTOV~1/LOCALS~1/Temp/Rar$DI00.867/Planning%20System%20Project/consolidation%20hq%20formatted.xls'#$Inform.$E$38]"</definedName>
    <definedName name="WQER">"['file://D72rc2j/vera/DOCUME~1/Chirich/LOCALS~1/Temp/Dept/Plan/Exchange/_________________________Plan_ZP/!_%D0%9F%D0%B5%D1%87%D0%B0%D1%82%D1%8C/%D0%9C%D0%A2%D0%A0%20%D0%B2%D1%81%D0%B5%202.xls'#$'МТР Газ України'.$B$4]"</definedName>
    <definedName name="wr">"['file://D72rc2j/vera/DOCUME~1/Chirich/LOCALS~1/Temp/Dept/Plan/Exchange/_________________________Plan_ZP/!_%D0%9F%D0%B5%D1%87%D0%B0%D1%82%D1%8C/%D0%9C%D0%A2%D0%A0%20%D0%B2%D1%81%D0%B5%202.xls'#$'МТР Газ України'.$B$4]"</definedName>
    <definedName name="а">"['file://D72rc2j/vera/Dept/Plan/Exchange/!_Plan-2006/%D0%92%D0%90%D0%A2%20%D0%98%D0%B2%D0%B0%D0%BD%D0%BE%20%D1%84%D1%80%D0%B0%D0%BD%D0%BA%D0%B8%D0%B2%D1%81%D1%8C%D0%BA%D0%B3%D0%B0%D0%B7/Dodatok1%20.xls'#$'7  Інші витрати'.IW65537]"</definedName>
    <definedName name="аен">"['file://D72rc2j/vera/DOCUME~1/Chirich/LOCALS~1/Temp/Dept/Plan/Exchange/_________________________Plan_ZP/!_%D0%9F%D0%B5%D1%87%D0%B0%D1%82%D1%8C/%D0%9C%D0%A2%D0%A0%20%D0%B2%D1%81%D0%B5%202.xls'#$'МТР Газ України'.$B$4]"</definedName>
    <definedName name="в">"['file://Main/main1/DOCUME~1/Chirich/LOCALS~1/Temp/Dept/Plan/Exchange/_________________________Plan_ZP/!_%D0%9F%D0%B5%D1%87%D0%B0%D1%82%D1%8C/%D0%9C%D0%A2%D0%A0%20%D0%B2%D1%81%D0%B5%202.xls'#$'МТР Газ України'.$F$1]"</definedName>
    <definedName name="Д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Заголовки_для_печати_МИ">"(#REF!;#REF!)"</definedName>
    <definedName name="і">"['file://D72rc2j/vera/%D0%9C%D0%BE%D0%B8%20%D0%B4%D0%BE%D0%BA%D1%83%D0%BC%D0%B5%D0%BD%D1%82%D1%8B/Plan-2006_kons_rabota/Dept/FinPlan-Economy/Planning%20System%20Project/consolidation%20hq%20formatted.xls'#$Inform.$F$2]"</definedName>
    <definedName name="іцу">"['file://D72rc2j/vera/DOCUME~1/Chirich/LOCALS~1/Temp/DOCUME~1/VOYTOV~1/LOCALS~1/Temp/Rar$DI00.867/Planning%20System%20Project/consolidation%20hq%20formatted.xls'#$Inform.$G$2]"</definedName>
    <definedName name="_xlnm.Print_Area" localSheetId="5">_V__Коефіцієнти!$A$1:$H$24</definedName>
    <definedName name="_xlnm.Print_Area" localSheetId="6">'6_1__Інша_інфо_1'!$A$1:$O$77</definedName>
    <definedName name="_xlnm.Print_Area" localSheetId="7">'6_2__Інша_інфо_2'!$A$1:$AH$66</definedName>
    <definedName name="_xlnm.Print_Area" localSheetId="1">I__Фін_результат!$A$1:$H$104</definedName>
    <definedName name="_xlnm.Print_Area" localSheetId="4">IV__Кап__інвестиції!$A$1:$H$15</definedName>
    <definedName name="_xlnm.Print_Area" localSheetId="2">ІІ__Розр__з_бюджетом!$A$1:$H$48</definedName>
    <definedName name="_xlnm.Print_Area" localSheetId="3">ІІІ__Рух_грош__коштів!$A$1:$H$76</definedName>
    <definedName name="_xlnm.Print_Area" localSheetId="0">Осн__фін__пок_!$A$1:$H$170</definedName>
    <definedName name="п">"['file://D72rc2j/vera/Dept/Plan/Exchange/!_Plan-2006/%D0%92%D0%90%D0%A2%20%D0%98%D0%B2%D0%B0%D0%BD%D0%BE%20%D1%84%D1%80%D0%B0%D0%BD%D0%BA%D0%B8%D0%B2%D1%81%D1%8C%D0%BA%D0%B3%D0%B0%D0%B7/Dodatok1%20.xls'#$'7  Інші витрати'.IW65537]"</definedName>
    <definedName name="пдв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пдв_утг">"['file://Nechiporenko/2007%D0%9D%D0%9E%D0%92/DOCUME~1/Chirich/LOCALS~1/Temp/Dept/Plan/Exchange/_________________________Plan_ZP/!_%D0%9F%D0%B5%D1%87%D0%B0%D1%82%D1%8C/%D0%9C%D0%A2%D0%A0%20%D0%B2%D1%81%D0%B5%202.xls'#$'МТР Газ України'.$F$1]"</definedName>
    <definedName name="ппп">"['file:///R:/DOCUME~1/SINKEV~1/LOCALS~1/Temp/Rar$DI00.781/Dept/FinPlan-Economy/Planning%20System%20Project/consolidation%20hq%20formatted.xls'#$Inform.$E$6]"</definedName>
    <definedName name="т">"['file://Nechiporenko/2007%D0%9D%D0%9E%D0%92/DOCUME~1/Chirich/LOCALS~1/Temp/DOCUME~1/VOYTOV~1/LOCALS~1/Temp/Rar$DI00.867/Planning%20System%20Project/consolidation%20hq%20formatted.xls'#$Inform.$E$6]"</definedName>
    <definedName name="тариф">"['file:///S:/Dept/FinPlan-Economy/Planning%20System%20Project/consolidation%20hq%20formatted.xls'#$Inform.$G$2]"</definedName>
    <definedName name="уке">"['file://Main/MAIN1/Dept/FinPlan-Economy/Planning%20System%20Project/consolidation%20hq%20formatted.xls'#$Inform.$G$2]"</definedName>
    <definedName name="УТГ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фів">"['file://D72rc2j/vera/DOCUME~1/Chirich/LOCALS~1/Temp/Dept/Plan/Exchange/_________________________Plan_ZP/!_%D0%9F%D0%B5%D1%87%D0%B0%D1%82%D1%8C/%D0%9C%D0%A2%D0%A0%20%D0%B2%D1%81%D0%B5%202.xls'#$'МТР Газ України'.$B$4]"</definedName>
    <definedName name="фф">"['file://Main/main1/DOCUME~1/Chirich/LOCALS~1/Temp/Dept/Plan/Exchange/_________________________Plan_ZP/!_%D0%9F%D0%B5%D1%87%D0%B0%D1%82%D1%8C/%D0%9C%D0%A2%D0%A0%20%D0%B2%D1%81%D0%B5%202.xls'#$'МТР Газ України'.$F$1]"</definedName>
    <definedName name="ц">"['file://D72rc2j/vera/Dept/Plan/Exchange/!_Plan-2006/%D0%92%D0%90%D0%A2%20%D0%98%D0%B2%D0%B0%D0%BD%D0%BE%20%D1%84%D1%80%D0%B0%D0%BD%D0%BA%D0%B8%D0%B2%D1%81%D1%8C%D0%BA%D0%B3%D0%B0%D0%B7/Dodatok1%20.xls'#$'7  Інші витрати'.IW65537]"</definedName>
    <definedName name="ччч">"['file://D72rc2j/vera/Documents%20and%20Settings/likhachov/Local%20Settings/Temporary%20Internet%20Files/Content.IE5/RY4RBH0P/2006_REALIZ_%D0%A2%D0%95(%D0%BB%D1%8E%D1%82%D0%B8%D0%B920%252525252525252525).xls'#$'БАЗА  '.IW65537]"</definedName>
  </definedNames>
  <calcPr calcId="152511"/>
</workbook>
</file>

<file path=xl/calcChain.xml><?xml version="1.0" encoding="utf-8"?>
<calcChain xmlns="http://schemas.openxmlformats.org/spreadsheetml/2006/main">
  <c r="G19" i="6" l="1"/>
  <c r="F19" i="6"/>
  <c r="E19" i="6"/>
  <c r="D19" i="6"/>
  <c r="G15" i="6"/>
  <c r="F15" i="6"/>
  <c r="E15" i="6"/>
  <c r="D15" i="6"/>
  <c r="G14" i="6"/>
  <c r="F14" i="6"/>
  <c r="E14" i="6"/>
  <c r="D14" i="6"/>
  <c r="G10" i="6"/>
  <c r="G9" i="6"/>
  <c r="F162" i="1"/>
  <c r="E162" i="1"/>
  <c r="C162" i="1"/>
  <c r="F161" i="1"/>
  <c r="E161" i="1"/>
  <c r="C161" i="1"/>
  <c r="F160" i="1"/>
  <c r="E160" i="1"/>
  <c r="C160" i="1"/>
  <c r="F157" i="1"/>
  <c r="E157" i="1"/>
  <c r="F156" i="1"/>
  <c r="E156" i="1"/>
  <c r="F155" i="1"/>
  <c r="E155" i="1"/>
  <c r="F153" i="1"/>
  <c r="E153" i="1"/>
  <c r="F152" i="1"/>
  <c r="E152" i="1"/>
  <c r="F151" i="1"/>
  <c r="E151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4" i="1"/>
  <c r="E114" i="1"/>
  <c r="E111" i="1"/>
  <c r="E109" i="1"/>
  <c r="F106" i="1"/>
  <c r="C106" i="1"/>
  <c r="F105" i="1"/>
  <c r="E105" i="1"/>
  <c r="D105" i="1"/>
  <c r="C105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C98" i="1"/>
  <c r="F97" i="1"/>
  <c r="E97" i="1"/>
  <c r="D97" i="1"/>
  <c r="C97" i="1"/>
  <c r="F96" i="1"/>
  <c r="E96" i="1"/>
  <c r="D96" i="1"/>
  <c r="C96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3" i="1"/>
  <c r="E83" i="1"/>
  <c r="D83" i="1"/>
  <c r="C83" i="1"/>
  <c r="F67" i="1"/>
  <c r="E67" i="1"/>
  <c r="D67" i="1"/>
  <c r="C67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49" i="1"/>
  <c r="E49" i="1"/>
  <c r="D49" i="1"/>
  <c r="C49" i="1"/>
  <c r="C48" i="1"/>
  <c r="F46" i="1"/>
  <c r="E46" i="1"/>
  <c r="D46" i="1"/>
  <c r="C46" i="1"/>
  <c r="F45" i="1"/>
  <c r="E45" i="1"/>
  <c r="D45" i="1"/>
  <c r="C45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4" i="1"/>
  <c r="G11" i="6" s="1"/>
  <c r="E34" i="1"/>
  <c r="D34" i="1"/>
  <c r="C34" i="1"/>
  <c r="T53" i="8"/>
  <c r="R53" i="8"/>
  <c r="P53" i="8"/>
  <c r="L53" i="8"/>
  <c r="J53" i="8"/>
  <c r="H53" i="8"/>
  <c r="F53" i="8"/>
  <c r="N52" i="8"/>
  <c r="N51" i="8"/>
  <c r="N50" i="8"/>
  <c r="N49" i="8"/>
  <c r="N48" i="8"/>
  <c r="N47" i="8"/>
  <c r="N46" i="8"/>
  <c r="N53" i="8" s="1"/>
  <c r="Z36" i="8"/>
  <c r="F128" i="1" s="1"/>
  <c r="Y36" i="8"/>
  <c r="E128" i="1" s="1"/>
  <c r="V36" i="8"/>
  <c r="F127" i="1" s="1"/>
  <c r="U36" i="8"/>
  <c r="E127" i="1" s="1"/>
  <c r="R36" i="8"/>
  <c r="F126" i="1" s="1"/>
  <c r="Q36" i="8"/>
  <c r="E126" i="1" s="1"/>
  <c r="N36" i="8"/>
  <c r="F125" i="1" s="1"/>
  <c r="M36" i="8"/>
  <c r="E125" i="1" s="1"/>
  <c r="AE35" i="8"/>
  <c r="AD35" i="8"/>
  <c r="AF35" i="8" s="1"/>
  <c r="AC35" i="8"/>
  <c r="AB35" i="8"/>
  <c r="AA35" i="8"/>
  <c r="X35" i="8"/>
  <c r="W35" i="8"/>
  <c r="T35" i="8"/>
  <c r="S35" i="8"/>
  <c r="P35" i="8"/>
  <c r="O35" i="8"/>
  <c r="AE34" i="8"/>
  <c r="AD34" i="8"/>
  <c r="AF34" i="8" s="1"/>
  <c r="AC34" i="8"/>
  <c r="AB34" i="8"/>
  <c r="AA34" i="8"/>
  <c r="X34" i="8"/>
  <c r="W34" i="8"/>
  <c r="T34" i="8"/>
  <c r="S34" i="8"/>
  <c r="P34" i="8"/>
  <c r="O34" i="8"/>
  <c r="AE33" i="8"/>
  <c r="AD33" i="8"/>
  <c r="AF33" i="8" s="1"/>
  <c r="AC33" i="8"/>
  <c r="AB33" i="8"/>
  <c r="AA33" i="8"/>
  <c r="X33" i="8"/>
  <c r="W33" i="8"/>
  <c r="T33" i="8"/>
  <c r="S33" i="8"/>
  <c r="P33" i="8"/>
  <c r="O33" i="8"/>
  <c r="AE32" i="8"/>
  <c r="AE36" i="8" s="1"/>
  <c r="AD32" i="8"/>
  <c r="AD36" i="8" s="1"/>
  <c r="AF36" i="8" s="1"/>
  <c r="AC32" i="8"/>
  <c r="AC36" i="8" s="1"/>
  <c r="AB32" i="8"/>
  <c r="AA32" i="8"/>
  <c r="AA36" i="8" s="1"/>
  <c r="X32" i="8"/>
  <c r="W32" i="8"/>
  <c r="W36" i="8" s="1"/>
  <c r="T32" i="8"/>
  <c r="S32" i="8"/>
  <c r="S36" i="8" s="1"/>
  <c r="P32" i="8"/>
  <c r="O32" i="8"/>
  <c r="O36" i="8" s="1"/>
  <c r="AA23" i="8"/>
  <c r="X23" i="8"/>
  <c r="AD23" i="8" s="1"/>
  <c r="U23" i="8"/>
  <c r="R23" i="8"/>
  <c r="AD22" i="8"/>
  <c r="AA22" i="8"/>
  <c r="AD21" i="8"/>
  <c r="AA21" i="8"/>
  <c r="AD20" i="8"/>
  <c r="AA20" i="8"/>
  <c r="AD19" i="8"/>
  <c r="AA19" i="8"/>
  <c r="AD10" i="8"/>
  <c r="AA10" i="8"/>
  <c r="X10" i="8"/>
  <c r="U10" i="8"/>
  <c r="R10" i="8"/>
  <c r="AD9" i="8"/>
  <c r="AA9" i="8"/>
  <c r="AD8" i="8"/>
  <c r="AA8" i="8"/>
  <c r="AD7" i="8"/>
  <c r="AA7" i="8"/>
  <c r="AD6" i="8"/>
  <c r="L77" i="7"/>
  <c r="J77" i="7"/>
  <c r="H77" i="7"/>
  <c r="F77" i="7"/>
  <c r="D77" i="7"/>
  <c r="N77" i="7" s="1"/>
  <c r="N74" i="7"/>
  <c r="N71" i="7"/>
  <c r="N68" i="7"/>
  <c r="K61" i="7"/>
  <c r="D51" i="7"/>
  <c r="J50" i="7"/>
  <c r="O48" i="7"/>
  <c r="N48" i="7"/>
  <c r="M48" i="7"/>
  <c r="L48" i="7"/>
  <c r="K48" i="7"/>
  <c r="J48" i="7"/>
  <c r="J47" i="7"/>
  <c r="J46" i="7"/>
  <c r="O45" i="7"/>
  <c r="N45" i="7"/>
  <c r="M45" i="7"/>
  <c r="L45" i="7"/>
  <c r="K45" i="7"/>
  <c r="J45" i="7"/>
  <c r="J51" i="7" s="1"/>
  <c r="F26" i="7"/>
  <c r="E167" i="1" s="1"/>
  <c r="I25" i="7"/>
  <c r="N25" i="7" s="1"/>
  <c r="F25" i="7"/>
  <c r="E166" i="1" s="1"/>
  <c r="F24" i="7"/>
  <c r="E165" i="1" s="1"/>
  <c r="C23" i="7"/>
  <c r="N22" i="7"/>
  <c r="I22" i="7"/>
  <c r="L22" i="7" s="1"/>
  <c r="N21" i="7"/>
  <c r="L21" i="7"/>
  <c r="I21" i="7"/>
  <c r="L20" i="7"/>
  <c r="L19" i="7" s="1"/>
  <c r="I20" i="7"/>
  <c r="N20" i="7" s="1"/>
  <c r="I19" i="7"/>
  <c r="N19" i="7" s="1"/>
  <c r="F19" i="7"/>
  <c r="C19" i="7"/>
  <c r="L18" i="7"/>
  <c r="I18" i="7"/>
  <c r="I26" i="7" s="1"/>
  <c r="C18" i="7"/>
  <c r="C26" i="7" s="1"/>
  <c r="C167" i="1" s="1" a="1"/>
  <c r="C167" i="1" s="1"/>
  <c r="L17" i="7"/>
  <c r="I17" i="7"/>
  <c r="N17" i="7" s="1"/>
  <c r="C17" i="7"/>
  <c r="C25" i="7" s="1"/>
  <c r="C166" i="1" s="1" a="1"/>
  <c r="C166" i="1" s="1"/>
  <c r="L16" i="7"/>
  <c r="I16" i="7"/>
  <c r="N16" i="7" s="1"/>
  <c r="C16" i="7"/>
  <c r="C24" i="7" s="1"/>
  <c r="C165" i="1" s="1" a="1"/>
  <c r="C165" i="1" s="1"/>
  <c r="L15" i="7"/>
  <c r="I15" i="7"/>
  <c r="I23" i="7" s="1"/>
  <c r="N23" i="7" s="1"/>
  <c r="F15" i="7"/>
  <c r="F23" i="7" s="1"/>
  <c r="C15" i="7"/>
  <c r="N14" i="7"/>
  <c r="L14" i="7"/>
  <c r="N13" i="7"/>
  <c r="L13" i="7"/>
  <c r="N12" i="7"/>
  <c r="L12" i="7"/>
  <c r="I11" i="7"/>
  <c r="N11" i="7" s="1"/>
  <c r="F11" i="7"/>
  <c r="C11" i="7"/>
  <c r="H12" i="5"/>
  <c r="G12" i="5"/>
  <c r="H11" i="5"/>
  <c r="G11" i="5"/>
  <c r="H10" i="5"/>
  <c r="G10" i="5"/>
  <c r="H9" i="5"/>
  <c r="G9" i="5"/>
  <c r="H8" i="5"/>
  <c r="G8" i="5"/>
  <c r="H7" i="5"/>
  <c r="G7" i="5"/>
  <c r="G6" i="5"/>
  <c r="E6" i="5"/>
  <c r="H6" i="5" s="1"/>
  <c r="D6" i="5"/>
  <c r="C6" i="5"/>
  <c r="H70" i="4"/>
  <c r="G70" i="4"/>
  <c r="H69" i="4"/>
  <c r="G69" i="4"/>
  <c r="F68" i="4"/>
  <c r="F71" i="4" s="1"/>
  <c r="H71" i="4" s="1"/>
  <c r="H66" i="4"/>
  <c r="G66" i="4"/>
  <c r="H65" i="4"/>
  <c r="G65" i="4"/>
  <c r="H64" i="4"/>
  <c r="G64" i="4"/>
  <c r="H63" i="4"/>
  <c r="G63" i="4"/>
  <c r="H62" i="4"/>
  <c r="G62" i="4"/>
  <c r="F61" i="4"/>
  <c r="G61" i="4" s="1"/>
  <c r="E61" i="4"/>
  <c r="D61" i="4"/>
  <c r="C61" i="4"/>
  <c r="H60" i="4"/>
  <c r="G60" i="4"/>
  <c r="F59" i="4"/>
  <c r="G59" i="4" s="1"/>
  <c r="E59" i="4"/>
  <c r="E67" i="4" s="1"/>
  <c r="E113" i="1" s="1"/>
  <c r="D59" i="4"/>
  <c r="C59" i="4"/>
  <c r="H58" i="4"/>
  <c r="G58" i="4"/>
  <c r="H57" i="4"/>
  <c r="G57" i="4"/>
  <c r="H56" i="4"/>
  <c r="G56" i="4"/>
  <c r="H55" i="4"/>
  <c r="G55" i="4"/>
  <c r="H54" i="4"/>
  <c r="G54" i="4"/>
  <c r="F54" i="4"/>
  <c r="E54" i="4"/>
  <c r="D54" i="4"/>
  <c r="C54" i="4"/>
  <c r="H53" i="4"/>
  <c r="G53" i="4"/>
  <c r="H52" i="4"/>
  <c r="G52" i="4"/>
  <c r="F52" i="4"/>
  <c r="F67" i="4" s="1"/>
  <c r="E52" i="4"/>
  <c r="D52" i="4"/>
  <c r="D67" i="4" s="1"/>
  <c r="C52" i="4"/>
  <c r="C67" i="4" s="1"/>
  <c r="H51" i="4"/>
  <c r="G51" i="4"/>
  <c r="H49" i="4"/>
  <c r="G49" i="4"/>
  <c r="H48" i="4"/>
  <c r="G48" i="4"/>
  <c r="H47" i="4"/>
  <c r="G47" i="4"/>
  <c r="H46" i="4"/>
  <c r="G46" i="4"/>
  <c r="H45" i="4"/>
  <c r="G45" i="4"/>
  <c r="H44" i="4"/>
  <c r="G44" i="4"/>
  <c r="F44" i="4"/>
  <c r="E44" i="4"/>
  <c r="D44" i="4"/>
  <c r="C44" i="4"/>
  <c r="C50" i="4" s="1"/>
  <c r="H43" i="4"/>
  <c r="G43" i="4"/>
  <c r="H42" i="4"/>
  <c r="G42" i="4"/>
  <c r="H41" i="4"/>
  <c r="G41" i="4"/>
  <c r="H40" i="4"/>
  <c r="G40" i="4"/>
  <c r="F39" i="4"/>
  <c r="G39" i="4" s="1"/>
  <c r="E39" i="4"/>
  <c r="E50" i="4" s="1"/>
  <c r="D39" i="4"/>
  <c r="D50" i="4" s="1"/>
  <c r="C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F31" i="4"/>
  <c r="E31" i="4"/>
  <c r="D31" i="4"/>
  <c r="D25" i="4" s="1"/>
  <c r="D18" i="4" s="1"/>
  <c r="D37" i="4" s="1"/>
  <c r="D68" i="4" s="1"/>
  <c r="D71" i="4" s="1"/>
  <c r="C31" i="4"/>
  <c r="C25" i="4" s="1"/>
  <c r="C18" i="4" s="1"/>
  <c r="C37" i="4" s="1"/>
  <c r="C68" i="4" s="1"/>
  <c r="C71" i="4" s="1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F21" i="4"/>
  <c r="G21" i="4" s="1"/>
  <c r="D21" i="4"/>
  <c r="H20" i="4"/>
  <c r="G20" i="4"/>
  <c r="H19" i="4"/>
  <c r="G19" i="4"/>
  <c r="E18" i="4"/>
  <c r="G18" i="4" s="1"/>
  <c r="H17" i="4"/>
  <c r="H16" i="4"/>
  <c r="G16" i="4"/>
  <c r="H15" i="4"/>
  <c r="G15" i="4"/>
  <c r="H14" i="4"/>
  <c r="G14" i="4"/>
  <c r="F13" i="4"/>
  <c r="G13" i="4" s="1"/>
  <c r="D13" i="4"/>
  <c r="C13" i="4"/>
  <c r="H12" i="4"/>
  <c r="G12" i="4"/>
  <c r="H11" i="4"/>
  <c r="G11" i="4"/>
  <c r="H10" i="4"/>
  <c r="G10" i="4"/>
  <c r="H9" i="4"/>
  <c r="G9" i="4"/>
  <c r="H8" i="4"/>
  <c r="G8" i="4"/>
  <c r="H7" i="4"/>
  <c r="G7" i="4"/>
  <c r="E7" i="4"/>
  <c r="H42" i="3"/>
  <c r="G42" i="3"/>
  <c r="H41" i="3"/>
  <c r="H40" i="3"/>
  <c r="F40" i="3"/>
  <c r="E40" i="3"/>
  <c r="D40" i="3"/>
  <c r="H39" i="3"/>
  <c r="G39" i="3"/>
  <c r="H38" i="3"/>
  <c r="G38" i="3"/>
  <c r="H37" i="3"/>
  <c r="G37" i="3"/>
  <c r="H36" i="3"/>
  <c r="G36" i="3"/>
  <c r="H35" i="3"/>
  <c r="F35" i="3"/>
  <c r="F104" i="1" s="1"/>
  <c r="E35" i="3"/>
  <c r="E104" i="1" s="1"/>
  <c r="D35" i="3"/>
  <c r="D104" i="1" s="1"/>
  <c r="C35" i="3"/>
  <c r="C104" i="1" s="1"/>
  <c r="H34" i="3"/>
  <c r="G34" i="3"/>
  <c r="H33" i="3"/>
  <c r="H32" i="3"/>
  <c r="H31" i="3"/>
  <c r="G30" i="3"/>
  <c r="F30" i="3"/>
  <c r="F103" i="1" s="1"/>
  <c r="E30" i="3"/>
  <c r="H30" i="3" s="1"/>
  <c r="D30" i="3"/>
  <c r="D103" i="1" s="1"/>
  <c r="C30" i="3"/>
  <c r="C103" i="1" s="1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F20" i="3"/>
  <c r="F95" i="1" s="1"/>
  <c r="E20" i="3"/>
  <c r="E43" i="3" s="1"/>
  <c r="E107" i="1" s="1"/>
  <c r="D20" i="3"/>
  <c r="D43" i="3" s="1"/>
  <c r="D107" i="1" s="1"/>
  <c r="C20" i="3"/>
  <c r="C43" i="3" s="1"/>
  <c r="C107" i="1" s="1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F8" i="3"/>
  <c r="G8" i="3" s="1"/>
  <c r="E8" i="3"/>
  <c r="D8" i="3"/>
  <c r="C8" i="3"/>
  <c r="H7" i="3"/>
  <c r="G7" i="3"/>
  <c r="F97" i="2"/>
  <c r="F79" i="1" s="1"/>
  <c r="H79" i="1" s="1"/>
  <c r="E97" i="2"/>
  <c r="E79" i="1" s="1"/>
  <c r="D97" i="2"/>
  <c r="D79" i="1" s="1"/>
  <c r="C97" i="2"/>
  <c r="C79" i="1" s="1"/>
  <c r="H96" i="2"/>
  <c r="F96" i="2"/>
  <c r="F78" i="1" s="1"/>
  <c r="E96" i="2"/>
  <c r="E78" i="1" s="1"/>
  <c r="G78" i="1" s="1"/>
  <c r="D96" i="2"/>
  <c r="D78" i="1" s="1"/>
  <c r="C96" i="2"/>
  <c r="C78" i="1" s="1"/>
  <c r="F95" i="2"/>
  <c r="F77" i="1" s="1"/>
  <c r="E95" i="2"/>
  <c r="E77" i="1" s="1"/>
  <c r="D95" i="2"/>
  <c r="D77" i="1" s="1"/>
  <c r="C95" i="2"/>
  <c r="C77" i="1" s="1"/>
  <c r="F94" i="2"/>
  <c r="F76" i="1" s="1"/>
  <c r="C94" i="2"/>
  <c r="C76" i="1" s="1"/>
  <c r="F93" i="2"/>
  <c r="F75" i="1" s="1"/>
  <c r="E93" i="2"/>
  <c r="E75" i="1" s="1"/>
  <c r="D93" i="2"/>
  <c r="D75" i="1" s="1"/>
  <c r="C93" i="2"/>
  <c r="C75" i="1" s="1"/>
  <c r="H92" i="2"/>
  <c r="F92" i="2"/>
  <c r="F74" i="1" s="1"/>
  <c r="G74" i="1" s="1"/>
  <c r="E92" i="2"/>
  <c r="E74" i="1" s="1"/>
  <c r="D92" i="2"/>
  <c r="C92" i="2"/>
  <c r="C74" i="1" s="1"/>
  <c r="F91" i="2"/>
  <c r="F73" i="1" s="1"/>
  <c r="C91" i="2"/>
  <c r="C73" i="1" s="1"/>
  <c r="F88" i="2"/>
  <c r="H88" i="2" s="1"/>
  <c r="E88" i="2"/>
  <c r="D88" i="2"/>
  <c r="C88" i="2"/>
  <c r="H87" i="2"/>
  <c r="F87" i="2"/>
  <c r="E87" i="2"/>
  <c r="D87" i="2"/>
  <c r="C87" i="2"/>
  <c r="F86" i="2"/>
  <c r="E86" i="2"/>
  <c r="G86" i="2" s="1"/>
  <c r="C86" i="2"/>
  <c r="G85" i="2"/>
  <c r="F85" i="2"/>
  <c r="E85" i="2"/>
  <c r="H85" i="2" s="1"/>
  <c r="D85" i="2"/>
  <c r="C85" i="2"/>
  <c r="F84" i="2"/>
  <c r="E84" i="2"/>
  <c r="G84" i="2" s="1"/>
  <c r="C84" i="2"/>
  <c r="H81" i="2"/>
  <c r="G81" i="2"/>
  <c r="H77" i="2"/>
  <c r="G77" i="2"/>
  <c r="H75" i="2"/>
  <c r="H74" i="2"/>
  <c r="P73" i="2"/>
  <c r="H73" i="2"/>
  <c r="H70" i="2"/>
  <c r="H69" i="2"/>
  <c r="H68" i="2"/>
  <c r="H67" i="2"/>
  <c r="H66" i="2"/>
  <c r="H65" i="2"/>
  <c r="H64" i="2"/>
  <c r="H63" i="2"/>
  <c r="G63" i="2"/>
  <c r="P62" i="2"/>
  <c r="H62" i="2"/>
  <c r="E59" i="2"/>
  <c r="C59" i="2"/>
  <c r="C53" i="2" s="1"/>
  <c r="C47" i="1" s="1"/>
  <c r="H58" i="2"/>
  <c r="G58" i="2"/>
  <c r="H57" i="2"/>
  <c r="G57" i="2"/>
  <c r="H56" i="2"/>
  <c r="G56" i="2"/>
  <c r="H55" i="2"/>
  <c r="G55" i="2"/>
  <c r="K54" i="2"/>
  <c r="J54" i="2"/>
  <c r="E54" i="2"/>
  <c r="E53" i="2" s="1"/>
  <c r="E47" i="1" s="1"/>
  <c r="D54" i="2"/>
  <c r="F53" i="2"/>
  <c r="H52" i="2"/>
  <c r="G52" i="2"/>
  <c r="H51" i="2"/>
  <c r="G51" i="2"/>
  <c r="H50" i="2"/>
  <c r="G50" i="2"/>
  <c r="F49" i="2"/>
  <c r="E49" i="2"/>
  <c r="E44" i="1" s="1"/>
  <c r="D49" i="2"/>
  <c r="C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F41" i="2"/>
  <c r="E41" i="2"/>
  <c r="E43" i="1" s="1"/>
  <c r="D41" i="2"/>
  <c r="D43" i="1" s="1"/>
  <c r="C41" i="2"/>
  <c r="C43" i="1" s="1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J23" i="2"/>
  <c r="H23" i="2"/>
  <c r="G23" i="2"/>
  <c r="H22" i="2"/>
  <c r="G22" i="2"/>
  <c r="H21" i="2"/>
  <c r="G21" i="2"/>
  <c r="H20" i="2"/>
  <c r="G20" i="2"/>
  <c r="H19" i="2"/>
  <c r="G19" i="2"/>
  <c r="H18" i="2"/>
  <c r="F18" i="2"/>
  <c r="F37" i="1" s="1"/>
  <c r="H37" i="1" s="1"/>
  <c r="E18" i="2"/>
  <c r="E37" i="1" s="1"/>
  <c r="D18" i="2"/>
  <c r="D37" i="1" s="1"/>
  <c r="C18" i="2"/>
  <c r="C37" i="1" s="1"/>
  <c r="F17" i="2"/>
  <c r="C17" i="2"/>
  <c r="C60" i="2" s="1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F8" i="2"/>
  <c r="E8" i="2"/>
  <c r="D8" i="2"/>
  <c r="C8" i="2"/>
  <c r="H7" i="2"/>
  <c r="G7" i="2"/>
  <c r="M5" i="2"/>
  <c r="L5" i="2"/>
  <c r="K5" i="2"/>
  <c r="E164" i="1"/>
  <c r="C164" i="1"/>
  <c r="F163" i="1"/>
  <c r="C163" i="1"/>
  <c r="H162" i="1"/>
  <c r="G162" i="1"/>
  <c r="H161" i="1"/>
  <c r="G161" i="1"/>
  <c r="H160" i="1"/>
  <c r="G160" i="1"/>
  <c r="H159" i="1"/>
  <c r="G159" i="1"/>
  <c r="F159" i="1"/>
  <c r="E159" i="1"/>
  <c r="C159" i="1"/>
  <c r="H157" i="1"/>
  <c r="G157" i="1"/>
  <c r="H156" i="1"/>
  <c r="G156" i="1"/>
  <c r="H155" i="1"/>
  <c r="G155" i="1"/>
  <c r="F154" i="1"/>
  <c r="H154" i="1" s="1"/>
  <c r="E154" i="1"/>
  <c r="D154" i="1"/>
  <c r="C154" i="1"/>
  <c r="H153" i="1"/>
  <c r="G153" i="1"/>
  <c r="H152" i="1"/>
  <c r="G152" i="1"/>
  <c r="H151" i="1"/>
  <c r="G151" i="1"/>
  <c r="G150" i="1"/>
  <c r="F150" i="1"/>
  <c r="H150" i="1" s="1"/>
  <c r="E150" i="1"/>
  <c r="D150" i="1"/>
  <c r="C150" i="1"/>
  <c r="H148" i="1"/>
  <c r="G148" i="1"/>
  <c r="H147" i="1"/>
  <c r="G147" i="1"/>
  <c r="H146" i="1"/>
  <c r="G146" i="1"/>
  <c r="G145" i="1"/>
  <c r="E145" i="1"/>
  <c r="E133" i="1" s="1"/>
  <c r="D145" i="1"/>
  <c r="C145" i="1"/>
  <c r="H145" i="1" s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E137" i="1"/>
  <c r="D137" i="1"/>
  <c r="C137" i="1"/>
  <c r="H136" i="1"/>
  <c r="G136" i="1"/>
  <c r="F134" i="1"/>
  <c r="G134" i="1" s="1"/>
  <c r="E134" i="1"/>
  <c r="H134" i="1" s="1"/>
  <c r="D134" i="1"/>
  <c r="C134" i="1"/>
  <c r="F133" i="1"/>
  <c r="H133" i="1" s="1"/>
  <c r="D133" i="1"/>
  <c r="C133" i="1"/>
  <c r="F132" i="1"/>
  <c r="F131" i="1"/>
  <c r="F130" i="1"/>
  <c r="H128" i="1"/>
  <c r="G128" i="1"/>
  <c r="H127" i="1"/>
  <c r="G127" i="1"/>
  <c r="H126" i="1"/>
  <c r="G126" i="1"/>
  <c r="C126" i="1"/>
  <c r="H125" i="1"/>
  <c r="G125" i="1"/>
  <c r="H124" i="1"/>
  <c r="G124" i="1"/>
  <c r="F124" i="1"/>
  <c r="E124" i="1"/>
  <c r="D124" i="1"/>
  <c r="C124" i="1"/>
  <c r="H123" i="1"/>
  <c r="H122" i="1"/>
  <c r="H121" i="1"/>
  <c r="G121" i="1"/>
  <c r="H120" i="1"/>
  <c r="G120" i="1"/>
  <c r="H119" i="1"/>
  <c r="G119" i="1"/>
  <c r="H118" i="1"/>
  <c r="G118" i="1"/>
  <c r="H117" i="1"/>
  <c r="G117" i="1"/>
  <c r="F117" i="1"/>
  <c r="E117" i="1"/>
  <c r="D117" i="1"/>
  <c r="C117" i="1"/>
  <c r="H114" i="1"/>
  <c r="G114" i="1"/>
  <c r="H111" i="1"/>
  <c r="H110" i="1"/>
  <c r="H109" i="1"/>
  <c r="G109" i="1"/>
  <c r="H106" i="1"/>
  <c r="G106" i="1"/>
  <c r="H105" i="1"/>
  <c r="G105" i="1"/>
  <c r="H104" i="1"/>
  <c r="G104" i="1"/>
  <c r="H102" i="1"/>
  <c r="H101" i="1"/>
  <c r="H100" i="1"/>
  <c r="H99" i="1"/>
  <c r="H98" i="1"/>
  <c r="G98" i="1"/>
  <c r="H97" i="1"/>
  <c r="G97" i="1"/>
  <c r="H96" i="1"/>
  <c r="G96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F84" i="1"/>
  <c r="E84" i="1"/>
  <c r="H84" i="1" s="1"/>
  <c r="D84" i="1"/>
  <c r="C84" i="1"/>
  <c r="H83" i="1"/>
  <c r="G83" i="1"/>
  <c r="G79" i="1"/>
  <c r="H78" i="1"/>
  <c r="H77" i="1"/>
  <c r="G77" i="1"/>
  <c r="G75" i="1"/>
  <c r="H74" i="1"/>
  <c r="H72" i="1"/>
  <c r="G72" i="1"/>
  <c r="H71" i="1"/>
  <c r="G71" i="1"/>
  <c r="H67" i="1"/>
  <c r="G67" i="1"/>
  <c r="H65" i="1"/>
  <c r="G65" i="1"/>
  <c r="H64" i="1"/>
  <c r="G64" i="1"/>
  <c r="H63" i="1"/>
  <c r="G63" i="1"/>
  <c r="H62" i="1"/>
  <c r="G62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49" i="1"/>
  <c r="G49" i="1"/>
  <c r="H46" i="1"/>
  <c r="G46" i="1"/>
  <c r="H45" i="1"/>
  <c r="G45" i="1"/>
  <c r="H42" i="1"/>
  <c r="G42" i="1"/>
  <c r="H41" i="1"/>
  <c r="G41" i="1"/>
  <c r="H40" i="1"/>
  <c r="G40" i="1"/>
  <c r="H39" i="1"/>
  <c r="G39" i="1"/>
  <c r="H38" i="1"/>
  <c r="G38" i="1"/>
  <c r="G37" i="1"/>
  <c r="H34" i="1"/>
  <c r="G34" i="1"/>
  <c r="C50" i="1" l="1"/>
  <c r="C61" i="1" s="1"/>
  <c r="C66" i="1" s="1"/>
  <c r="C71" i="2"/>
  <c r="C76" i="2" s="1"/>
  <c r="C18" i="3" s="1"/>
  <c r="C83" i="2"/>
  <c r="G84" i="1"/>
  <c r="H137" i="1"/>
  <c r="G137" i="1"/>
  <c r="L6" i="2"/>
  <c r="L7" i="2" s="1"/>
  <c r="E80" i="2"/>
  <c r="E89" i="2"/>
  <c r="E51" i="1" s="1"/>
  <c r="E35" i="1"/>
  <c r="E36" i="1" s="1"/>
  <c r="F7" i="6" s="1"/>
  <c r="E17" i="2"/>
  <c r="F60" i="2"/>
  <c r="H17" i="2"/>
  <c r="E79" i="2"/>
  <c r="E69" i="1" s="1"/>
  <c r="E18" i="6"/>
  <c r="E17" i="6"/>
  <c r="G154" i="1"/>
  <c r="M6" i="2"/>
  <c r="F79" i="2"/>
  <c r="F44" i="1"/>
  <c r="H49" i="2"/>
  <c r="G49" i="2"/>
  <c r="F47" i="1"/>
  <c r="H53" i="2"/>
  <c r="G53" i="2"/>
  <c r="C80" i="2"/>
  <c r="D18" i="6"/>
  <c r="D17" i="6"/>
  <c r="D94" i="2"/>
  <c r="D86" i="2"/>
  <c r="D53" i="2"/>
  <c r="D47" i="1" s="1"/>
  <c r="L54" i="2"/>
  <c r="F80" i="1"/>
  <c r="G133" i="1"/>
  <c r="M7" i="2"/>
  <c r="D35" i="1"/>
  <c r="D36" i="1" s="1"/>
  <c r="E7" i="6" s="1"/>
  <c r="D80" i="2"/>
  <c r="D89" i="2"/>
  <c r="D51" i="1" s="1"/>
  <c r="D17" i="2"/>
  <c r="D60" i="2" s="1"/>
  <c r="F43" i="1"/>
  <c r="H41" i="2"/>
  <c r="G41" i="2"/>
  <c r="E48" i="1"/>
  <c r="E94" i="2"/>
  <c r="M56" i="2"/>
  <c r="H54" i="2"/>
  <c r="G54" i="2"/>
  <c r="H59" i="2"/>
  <c r="G59" i="2"/>
  <c r="H84" i="2"/>
  <c r="H86" i="2"/>
  <c r="C80" i="1"/>
  <c r="H75" i="1"/>
  <c r="G67" i="4"/>
  <c r="F113" i="1"/>
  <c r="H67" i="4"/>
  <c r="F18" i="6"/>
  <c r="F17" i="6"/>
  <c r="F89" i="2"/>
  <c r="F35" i="1"/>
  <c r="F80" i="2"/>
  <c r="C79" i="2"/>
  <c r="C69" i="1" s="1"/>
  <c r="C44" i="1"/>
  <c r="D91" i="2"/>
  <c r="D73" i="1" s="1"/>
  <c r="E112" i="1"/>
  <c r="E68" i="4"/>
  <c r="H68" i="4" s="1"/>
  <c r="G18" i="6"/>
  <c r="G17" i="6"/>
  <c r="K6" i="2"/>
  <c r="K7" i="2" s="1"/>
  <c r="C35" i="1"/>
  <c r="C36" i="1" s="1"/>
  <c r="D7" i="6" s="1"/>
  <c r="C89" i="2"/>
  <c r="C51" i="1" s="1"/>
  <c r="G8" i="2"/>
  <c r="G18" i="2"/>
  <c r="D44" i="1"/>
  <c r="D79" i="2"/>
  <c r="D69" i="1" s="1"/>
  <c r="Y37" i="8"/>
  <c r="Q37" i="8"/>
  <c r="L26" i="7"/>
  <c r="F167" i="1"/>
  <c r="N26" i="7"/>
  <c r="D84" i="2"/>
  <c r="E91" i="2"/>
  <c r="E73" i="1" s="1"/>
  <c r="G92" i="2"/>
  <c r="G94" i="2"/>
  <c r="G96" i="2"/>
  <c r="C98" i="2"/>
  <c r="G35" i="3"/>
  <c r="F43" i="3"/>
  <c r="H13" i="4"/>
  <c r="H18" i="4"/>
  <c r="H21" i="4"/>
  <c r="H39" i="4"/>
  <c r="F50" i="4"/>
  <c r="H59" i="4"/>
  <c r="H61" i="4"/>
  <c r="I24" i="7"/>
  <c r="AF32" i="8"/>
  <c r="P36" i="8"/>
  <c r="T36" i="8"/>
  <c r="X36" i="8"/>
  <c r="AB36" i="8"/>
  <c r="R37" i="8"/>
  <c r="Z37" i="8"/>
  <c r="C95" i="1"/>
  <c r="M37" i="8"/>
  <c r="AC37" i="8" s="1"/>
  <c r="U37" i="8"/>
  <c r="D74" i="1"/>
  <c r="D95" i="1"/>
  <c r="E103" i="1"/>
  <c r="H103" i="1" s="1"/>
  <c r="F166" i="1"/>
  <c r="G88" i="2"/>
  <c r="G91" i="2"/>
  <c r="G93" i="2"/>
  <c r="G95" i="2"/>
  <c r="G97" i="2"/>
  <c r="E98" i="2"/>
  <c r="L11" i="7"/>
  <c r="N15" i="7"/>
  <c r="N18" i="7"/>
  <c r="L25" i="7"/>
  <c r="N37" i="8"/>
  <c r="AD37" i="8" s="1"/>
  <c r="V37" i="8"/>
  <c r="E95" i="1"/>
  <c r="H95" i="1" s="1"/>
  <c r="H91" i="2"/>
  <c r="H93" i="2"/>
  <c r="H95" i="2"/>
  <c r="H97" i="2"/>
  <c r="F98" i="2"/>
  <c r="H98" i="2" l="1"/>
  <c r="G98" i="2"/>
  <c r="G166" i="1"/>
  <c r="H166" i="1"/>
  <c r="G73" i="1"/>
  <c r="E76" i="1"/>
  <c r="H94" i="2"/>
  <c r="H43" i="1"/>
  <c r="G43" i="1"/>
  <c r="H73" i="1"/>
  <c r="G44" i="1"/>
  <c r="H44" i="1"/>
  <c r="H50" i="4"/>
  <c r="G50" i="4"/>
  <c r="F112" i="1"/>
  <c r="F70" i="1"/>
  <c r="H80" i="2"/>
  <c r="F78" i="2"/>
  <c r="G80" i="2"/>
  <c r="G103" i="1"/>
  <c r="G48" i="1"/>
  <c r="H48" i="1"/>
  <c r="D83" i="2"/>
  <c r="D50" i="1"/>
  <c r="D61" i="1" s="1"/>
  <c r="D66" i="1" s="1"/>
  <c r="D71" i="2"/>
  <c r="D76" i="2" s="1"/>
  <c r="D76" i="1"/>
  <c r="D80" i="1" s="1"/>
  <c r="D98" i="2"/>
  <c r="H47" i="1"/>
  <c r="G47" i="1"/>
  <c r="F69" i="1"/>
  <c r="G79" i="2"/>
  <c r="H79" i="2"/>
  <c r="F13" i="6"/>
  <c r="F8" i="6"/>
  <c r="E52" i="1"/>
  <c r="D11" i="6"/>
  <c r="D10" i="6"/>
  <c r="D9" i="6"/>
  <c r="C132" i="1"/>
  <c r="C130" i="1"/>
  <c r="C131" i="1"/>
  <c r="H43" i="3"/>
  <c r="G43" i="3"/>
  <c r="F107" i="1"/>
  <c r="H107" i="1" s="1"/>
  <c r="F36" i="1"/>
  <c r="H35" i="1"/>
  <c r="G35" i="1"/>
  <c r="G95" i="1"/>
  <c r="E13" i="6"/>
  <c r="E8" i="6"/>
  <c r="D52" i="1"/>
  <c r="C70" i="1"/>
  <c r="C78" i="2"/>
  <c r="C68" i="1" s="1"/>
  <c r="F50" i="1"/>
  <c r="F83" i="2"/>
  <c r="F71" i="2"/>
  <c r="G60" i="2"/>
  <c r="E78" i="2"/>
  <c r="E68" i="1" s="1"/>
  <c r="E70" i="1"/>
  <c r="N24" i="7"/>
  <c r="F165" i="1"/>
  <c r="L24" i="7"/>
  <c r="L23" i="7" s="1"/>
  <c r="H167" i="1"/>
  <c r="G167" i="1"/>
  <c r="D13" i="6"/>
  <c r="D8" i="6"/>
  <c r="C52" i="1"/>
  <c r="F51" i="1"/>
  <c r="H89" i="2"/>
  <c r="H113" i="1"/>
  <c r="G113" i="1"/>
  <c r="D78" i="2"/>
  <c r="D68" i="1" s="1"/>
  <c r="D70" i="1"/>
  <c r="E60" i="2"/>
  <c r="G17" i="2"/>
  <c r="H165" i="1" l="1"/>
  <c r="F164" i="1"/>
  <c r="G165" i="1"/>
  <c r="G7" i="6"/>
  <c r="H36" i="1"/>
  <c r="G36" i="1"/>
  <c r="G13" i="6"/>
  <c r="G8" i="6"/>
  <c r="F52" i="1"/>
  <c r="H51" i="1"/>
  <c r="G51" i="1"/>
  <c r="F76" i="2"/>
  <c r="F115" i="1"/>
  <c r="H115" i="1" s="1"/>
  <c r="H112" i="1"/>
  <c r="G112" i="1"/>
  <c r="F68" i="1"/>
  <c r="H78" i="2"/>
  <c r="G89" i="2"/>
  <c r="G78" i="2"/>
  <c r="G83" i="2"/>
  <c r="G76" i="1"/>
  <c r="E163" i="1"/>
  <c r="H76" i="1"/>
  <c r="E83" i="2"/>
  <c r="H83" i="2" s="1"/>
  <c r="E50" i="1"/>
  <c r="E61" i="1" s="1"/>
  <c r="E66" i="1" s="1"/>
  <c r="E71" i="2"/>
  <c r="E76" i="2" s="1"/>
  <c r="F61" i="1"/>
  <c r="H50" i="1"/>
  <c r="G69" i="1"/>
  <c r="H69" i="1"/>
  <c r="E11" i="6"/>
  <c r="E10" i="6"/>
  <c r="E9" i="6"/>
  <c r="D131" i="1"/>
  <c r="D130" i="1"/>
  <c r="D132" i="1"/>
  <c r="G70" i="1"/>
  <c r="H70" i="1"/>
  <c r="E80" i="1"/>
  <c r="H163" i="1" l="1"/>
  <c r="G163" i="1"/>
  <c r="F18" i="3"/>
  <c r="H18" i="3" s="1"/>
  <c r="H76" i="2"/>
  <c r="G76" i="2"/>
  <c r="H164" i="1"/>
  <c r="G164" i="1"/>
  <c r="F11" i="6"/>
  <c r="F10" i="6"/>
  <c r="F9" i="6"/>
  <c r="E131" i="1"/>
  <c r="G66" i="1"/>
  <c r="E130" i="1"/>
  <c r="E132" i="1"/>
  <c r="H66" i="1"/>
  <c r="G80" i="1"/>
  <c r="H80" i="1"/>
  <c r="H61" i="1"/>
  <c r="G61" i="1"/>
  <c r="G68" i="1"/>
  <c r="H68" i="1"/>
  <c r="G50" i="1"/>
  <c r="G71" i="2"/>
  <c r="H52" i="1"/>
  <c r="G52" i="1"/>
  <c r="H131" i="1" l="1"/>
  <c r="G131" i="1"/>
  <c r="H132" i="1"/>
  <c r="G132" i="1"/>
  <c r="H130" i="1"/>
  <c r="G130" i="1"/>
</calcChain>
</file>

<file path=xl/sharedStrings.xml><?xml version="1.0" encoding="utf-8"?>
<sst xmlns="http://schemas.openxmlformats.org/spreadsheetml/2006/main" count="909" uniqueCount="513">
  <si>
    <t>Додаток 3</t>
  </si>
  <si>
    <t>до Порядку складання, затвердження та контролю за виконанням фінансового плану підприємств, організацій та установ комунальної власності Музиківської сільської територіальної громади</t>
  </si>
  <si>
    <t>Рік</t>
  </si>
  <si>
    <t xml:space="preserve">Підприємство  </t>
  </si>
  <si>
    <t>комунальне підприємство “Струмок-2”</t>
  </si>
  <si>
    <t>за ЄДРПОУ</t>
  </si>
  <si>
    <t>Організаційно-правова форма</t>
  </si>
  <si>
    <t>комунальне підприємство</t>
  </si>
  <si>
    <t>за КОПФГ</t>
  </si>
  <si>
    <t>Територія</t>
  </si>
  <si>
    <t>с. Східне</t>
  </si>
  <si>
    <t>за КОАТУУ</t>
  </si>
  <si>
    <t>Орган державного управління</t>
  </si>
  <si>
    <t>за СПОДУ</t>
  </si>
  <si>
    <t xml:space="preserve">Галузь     </t>
  </si>
  <si>
    <t>Житлово-комунальне господарство</t>
  </si>
  <si>
    <t>за ЗКГНГ</t>
  </si>
  <si>
    <t xml:space="preserve">Вид економічної діяльності    </t>
  </si>
  <si>
    <t>забір очищення та постачання води</t>
  </si>
  <si>
    <t xml:space="preserve">за  КВЕД  </t>
  </si>
  <si>
    <t>36.00</t>
  </si>
  <si>
    <t>Одиниця виміру, тис. грн</t>
  </si>
  <si>
    <t>Стандарти звітності П(с)БОУ</t>
  </si>
  <si>
    <t>Форма власності</t>
  </si>
  <si>
    <t>комунальна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</si>
  <si>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</si>
  <si>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</si>
  <si>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</si>
  <si>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с. Східне вул.Ювілейна 11А</t>
  </si>
  <si>
    <t>Телефон</t>
  </si>
  <si>
    <t xml:space="preserve">Прізвище та ініціали керівника  </t>
  </si>
  <si>
    <t>Трофимчук Г. О.</t>
  </si>
  <si>
    <t>ЗВІТ</t>
  </si>
  <si>
    <t>ПРО ВИКОНАННЯ ФІНАНСОВОГО ПЛАНУ ПІДПРИЄМСТВА</t>
  </si>
  <si>
    <r>
      <t xml:space="preserve">за </t>
    </r>
    <r>
      <rPr>
        <b/>
        <u/>
        <sz val="14"/>
        <color rgb="FF000000"/>
        <rFont val="Times New Roman"/>
        <family val="1"/>
        <charset val="204"/>
      </rPr>
      <t>2022 рік</t>
    </r>
  </si>
  <si>
    <t>(квартал, рік)</t>
  </si>
  <si>
    <t>Основні фінансові показники</t>
  </si>
  <si>
    <t>тис. грн</t>
  </si>
  <si>
    <t>Найменування показника</t>
  </si>
  <si>
    <t>Код рядка</t>
  </si>
  <si>
    <t>Факт наростаючим підсумком з початку року</t>
  </si>
  <si>
    <t>Звітний період (квартал, рік)</t>
  </si>
  <si>
    <t>минулий рік (2021р.)</t>
  </si>
  <si>
    <t>поточний рік (2022р.)</t>
  </si>
  <si>
    <t>план (2022р.)</t>
  </si>
  <si>
    <t>факт (2022р.)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</si>
  <si>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</si>
  <si>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</si>
  <si>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</si>
  <si>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</si>
  <si>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виручка</t>
  </si>
  <si>
    <t>Собівартість реалізованої продукції (товарів, робіт, послуг)</t>
  </si>
  <si>
    <t>Валовий прибуток/збиток</t>
  </si>
  <si>
    <t>чистий дохід-собівартість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</si>
  <si>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</si>
  <si>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</si>
  <si>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</si>
  <si>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</si>
  <si>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</si>
  <si>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</si>
  <si>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</si>
  <si>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Інші операційні доходи, у тому числі:</t>
  </si>
  <si>
    <t>курсові різниці</t>
  </si>
  <si>
    <t>нетипові операційні доходи</t>
  </si>
  <si>
    <t>Інші операційні витрати, у тому числі:</t>
  </si>
  <si>
    <t>інші операційні витрати(ЄСВ із  лікарняних)</t>
  </si>
  <si>
    <t>нетипові операційні витрати</t>
  </si>
  <si>
    <t>Фінансовий результат від операційної діяльності</t>
  </si>
  <si>
    <t>валовий приб(збиток)+ін операц доходи-всі витрати (операц, адмін, збут)</t>
  </si>
  <si>
    <t>EBITDA</t>
  </si>
  <si>
    <t>Рентабельність EBITDA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</si>
  <si>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</si>
  <si>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</si>
  <si>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</si>
  <si>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</si>
  <si>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</si>
  <si>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витрати, усього, у тому числі:</t>
  </si>
  <si>
    <t>Фінансовий результат до оподаткування</t>
  </si>
  <si>
    <t>Фін рез від операц діяльності+ін доходи-ін витрати+фін доходи-фін витрати+дох від участі в капіталі-витрати від участі в капіталі</t>
  </si>
  <si>
    <t>Витрати з податку на прибуток</t>
  </si>
  <si>
    <t>Дохід з податку на прибуток</t>
  </si>
  <si>
    <t>Прибуток від припиненої діяльності після оподаткування</t>
  </si>
  <si>
    <t>Збиток від припиненої діяльності після оподаткування</t>
  </si>
  <si>
    <t>Чистий фінансовий результат</t>
  </si>
  <si>
    <t>усі доходи-усі витрати</t>
  </si>
  <si>
    <t>Прибуток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</si>
  <si>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</si>
  <si>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</si>
  <si>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</si>
  <si>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</si>
  <si>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</si>
  <si>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</si>
  <si>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</si>
  <si>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</si>
  <si>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</si>
  <si>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</si>
  <si>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</si>
  <si>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</si>
  <si>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</si>
  <si>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</si>
  <si>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</si>
  <si>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</si>
  <si>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</si>
  <si>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</si>
  <si>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(часток, паїв)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</si>
  <si>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</si>
  <si>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</si>
  <si>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</si>
  <si>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</si>
  <si>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Резервний фонд</t>
  </si>
  <si>
    <t>Інші фонди</t>
  </si>
  <si>
    <t>Інші цілі</t>
  </si>
  <si>
    <t>Залишок нерозподіленого прибутку (непокритого збитку) на кінець звітного періоду</t>
  </si>
  <si>
    <t>Сплата податків, зборів та інших обов'язкових платежів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</si>
  <si>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</si>
  <si>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</si>
  <si>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</si>
  <si>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</si>
  <si>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</si>
  <si>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відрахування частини чистого прибутку державними унітарними підприємствами та їх об'єднаннями</t>
  </si>
  <si>
    <t>рентна плата за транспортування</t>
  </si>
  <si>
    <t>рентна плата за користування надрами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</si>
  <si>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</si>
  <si>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</si>
  <si>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(часток, паїв) належать державі, на виплату дивідендів на державну частку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</si>
  <si>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</si>
  <si>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</si>
  <si>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>IІІ. Рух грошових коштів</t>
  </si>
  <si>
    <t>Залишок коштів на початок періоду</t>
  </si>
  <si>
    <t>Цільове фінансування</t>
  </si>
  <si>
    <t>Чистий рух коштів від операційної діяльності </t>
  </si>
  <si>
    <t>Чистий рух коштів від інвестиційної діяльності </t>
  </si>
  <si>
    <t>Чистий рух коштів від фінансової діяльності</t>
  </si>
  <si>
    <t>Вплив зміни валютних курсів на залишок коштів</t>
  </si>
  <si>
    <t>Залишок коштів на кінець періоду</t>
  </si>
  <si>
    <t>ІV. Капітальні інвестиції</t>
  </si>
  <si>
    <t>Капітальні інвестиції, усього, 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</si>
  <si>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</si>
  <si>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</si>
  <si>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</si>
  <si>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</si>
  <si>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</si>
  <si>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</si>
  <si>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</si>
  <si>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  </t>
  </si>
  <si>
    <t>Джерела капітальних інвестицій, усього, у тому числі:</t>
  </si>
  <si>
    <t>залучені кредитні кошти</t>
  </si>
  <si>
    <t>4000/1</t>
  </si>
  <si>
    <t>бюджетне фінансування (трансферти із бюджету Музиківської сільської ради)</t>
  </si>
  <si>
    <t>4000/2</t>
  </si>
  <si>
    <t>власні кошти</t>
  </si>
  <si>
    <t>4000/3</t>
  </si>
  <si>
    <t>інші джерела</t>
  </si>
  <si>
    <t>4000/4</t>
  </si>
  <si>
    <t>V. Коефіцієнтний аналіз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</si>
  <si>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</si>
  <si>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</si>
  <si>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</si>
  <si>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фінансової стійкості</t>
  </si>
  <si>
    <t>Коефіцієнт зносу основних засобів</t>
  </si>
  <si>
    <t>VI. Звіт про фінансовий стан</t>
  </si>
  <si>
    <t>Необоротні активи, усього, у тому числі:</t>
  </si>
  <si>
    <t>x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</si>
  <si>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</si>
  <si>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</si>
  <si>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</si>
  <si>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</si>
  <si>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</si>
  <si>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</si>
  <si>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</si>
  <si>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</si>
  <si>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</si>
  <si>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</si>
  <si>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</si>
  <si>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</si>
  <si>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VІI. Кредитна політика</t>
  </si>
  <si>
    <t>Отримано залучених коштів, усього, у тому числі:</t>
  </si>
  <si>
    <t>7000</t>
  </si>
  <si>
    <t>довгострокові зобов'язання</t>
  </si>
  <si>
    <t>7001</t>
  </si>
  <si>
    <t>-</t>
  </si>
  <si>
    <t>короткострокові зобов'язання</t>
  </si>
  <si>
    <t>7002</t>
  </si>
  <si>
    <t>інші фінансові зобов'язання</t>
  </si>
  <si>
    <t>7003</t>
  </si>
  <si>
    <t>Повернено залучених коштів, усього, у тому числі:</t>
  </si>
  <si>
    <t>7010</t>
  </si>
  <si>
    <t>7011</t>
  </si>
  <si>
    <t>7012</t>
  </si>
  <si>
    <t>7013</t>
  </si>
  <si>
    <t>VIII. Дані про персонал та витрати на оплату праці</t>
  </si>
  <si>
    <r>
      <t xml:space="preserve">Середня кількість працівників </t>
    </r>
    <r>
      <rPr>
        <sz val="14"/>
        <color rgb="FF000000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color rgb="FF000000"/>
        <rFont val="Times New Roman"/>
        <family val="1"/>
        <charset val="204"/>
      </rPr>
      <t>, у тому числі:</t>
    </r>
  </si>
  <si>
    <t>8000</t>
  </si>
  <si>
    <t>директор</t>
  </si>
  <si>
    <t>8001</t>
  </si>
  <si>
    <t>адміністративно-управлінський персонал</t>
  </si>
  <si>
    <t>8002</t>
  </si>
  <si>
    <t>працівники</t>
  </si>
  <si>
    <t>8003</t>
  </si>
  <si>
    <t>8010</t>
  </si>
  <si>
    <t>Середньомісячні витрати на оплату праці одного працівника (гривень), усього, у тому числі:</t>
  </si>
  <si>
    <t>8020</t>
  </si>
  <si>
    <t>8021</t>
  </si>
  <si>
    <t>8022</t>
  </si>
  <si>
    <t>8023</t>
  </si>
  <si>
    <t>Керівник КП “Струмок-2”</t>
  </si>
  <si>
    <t>_____________________________</t>
  </si>
  <si>
    <t>Галина Трофимчук</t>
  </si>
  <si>
    <t xml:space="preserve">                                                 (посада)</t>
  </si>
  <si>
    <t>(підпис)</t>
  </si>
  <si>
    <t xml:space="preserve">         (ініціали, прізвище)    </t>
  </si>
  <si>
    <r>
      <t>Бухгалтер_</t>
    </r>
    <r>
      <rPr>
        <sz val="14"/>
        <color rgb="FF000000"/>
        <rFont val="Times New Roman"/>
        <family val="1"/>
        <charset val="204"/>
      </rPr>
      <t>_____________</t>
    </r>
  </si>
  <si>
    <t>______________________________</t>
  </si>
  <si>
    <t>Надія Казаніна</t>
  </si>
  <si>
    <t xml:space="preserve">   </t>
  </si>
  <si>
    <t>Факт наростаючим підсумком
з початку року</t>
  </si>
  <si>
    <t>2022 ф</t>
  </si>
  <si>
    <t>2022 п</t>
  </si>
  <si>
    <t>Доходи</t>
  </si>
  <si>
    <t>Доходи і витрати (деталізація)</t>
  </si>
  <si>
    <t>витрати</t>
  </si>
  <si>
    <t>Витрати на сировину та основні матеріали</t>
  </si>
  <si>
    <t>Витрати на паливо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</si>
  <si>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</si>
  <si>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огляду,, обслуговування тощо)</t>
  </si>
  <si>
    <t>Амортизація основних засобів і нематеріальних активів</t>
  </si>
  <si>
    <t>Інші витрати (розшифрувати) (податки зем., рента, еколог.,послуги банку)</t>
  </si>
  <si>
    <t>Валовий прибуток (збиток)</t>
  </si>
  <si>
    <t>витрати на банківські послуги</t>
  </si>
  <si>
    <t>витрати на службові відрядження</t>
  </si>
  <si>
    <t>витрати на електроенергію службових приміщень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</si>
  <si>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</si>
  <si>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</si>
  <si>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</si>
  <si>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</si>
  <si>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</si>
  <si>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</si>
  <si>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>організаційно-технічні послуги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</si>
  <si>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</si>
  <si>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</si>
  <si>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</si>
  <si>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</si>
  <si>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>витрати на підвищення кваліфікації та перепідготовку кадрів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</si>
  <si>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</si>
  <si>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</si>
  <si>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</si>
  <si>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 xml:space="preserve">    інші адміністративні витрати електроенергія, обслуг техніки, штрафи, матеріали, оренда, електронні ключі, канцтовари, податок на землю,ін.)                                                                                                                                                                                            </t>
  </si>
  <si>
    <t>Витрати на збут, у тому числі:</t>
  </si>
  <si>
    <t>транспортні витрати</t>
  </si>
  <si>
    <t>витрати на зберігання та упаковку</t>
  </si>
  <si>
    <t>(    )</t>
  </si>
  <si>
    <t>амортизація основних засобів і нематеріальних активів</t>
  </si>
  <si>
    <t>витрати на рекламу</t>
  </si>
  <si>
    <t>інші витрати на збут</t>
  </si>
  <si>
    <t>Інші операційні доходи, усього, у тому числі:</t>
  </si>
  <si>
    <t>нетипові операційні доходи (розшифрувати)</t>
  </si>
  <si>
    <t xml:space="preserve">   інші операційні доходи (трансферти з місцевого бюджету)</t>
  </si>
  <si>
    <t>Інші операційні витрати, усього, у тому числі:</t>
  </si>
  <si>
    <t>з/плата працівників (з благоустрою та основного персоналу)</t>
  </si>
  <si>
    <t>х*1,22=269,894</t>
  </si>
  <si>
    <t>хлорування та дослідження води</t>
  </si>
  <si>
    <t>встановлення частотних перетворювачів</t>
  </si>
  <si>
    <t>оплата за сертифікат по завершенню будівництва</t>
  </si>
  <si>
    <t>інші операційні витрати (підключення до центральної водомережі, поточний ремонт, матеріали для прибирання, пмм для викосу трави, проект землеустрою...)</t>
  </si>
  <si>
    <t xml:space="preserve">1100   </t>
  </si>
  <si>
    <t>Дохід від участі в капіталі (розшифрувати)</t>
  </si>
  <si>
    <t>Втрати від участі в капіталі (розшифрувати)</t>
  </si>
  <si>
    <t>ЗФ</t>
  </si>
  <si>
    <t>з/п</t>
  </si>
  <si>
    <t>Фінансові витрати (розшифрувати)</t>
  </si>
  <si>
    <t>хлор</t>
  </si>
  <si>
    <t>дез</t>
  </si>
  <si>
    <t>насоси</t>
  </si>
  <si>
    <t>інші доходи (розшифрувати)</t>
  </si>
  <si>
    <t>підключ до водом</t>
  </si>
  <si>
    <t>пот рем</t>
  </si>
  <si>
    <t>проект землеуст</t>
  </si>
  <si>
    <t>інші витрати (розшифрувати)</t>
  </si>
  <si>
    <t>проект кап рем</t>
  </si>
  <si>
    <t>експ</t>
  </si>
  <si>
    <t>кап рем</t>
  </si>
  <si>
    <t>СФ</t>
  </si>
  <si>
    <t>Чистий фінансовий результат, у тому числі:</t>
  </si>
  <si>
    <t>прибуток</t>
  </si>
  <si>
    <t>збиток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</si>
  <si>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</si>
  <si>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</si>
  <si>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</si>
  <si>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</si>
  <si>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</si>
  <si>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</si>
  <si>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</si>
  <si>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Керівник КП”Струмок-2”</t>
  </si>
  <si>
    <t xml:space="preserve">                                 _____________________________</t>
  </si>
  <si>
    <t xml:space="preserve">                                   Галина Трофимчук</t>
  </si>
  <si>
    <t xml:space="preserve">                                         (посада)</t>
  </si>
  <si>
    <t xml:space="preserve">                   (підпис)</t>
  </si>
  <si>
    <t xml:space="preserve">                             ______________________________</t>
  </si>
  <si>
    <t xml:space="preserve"> (ініціали, прізвище)    </t>
  </si>
  <si>
    <t>минулий рік</t>
  </si>
  <si>
    <t>поточний рік</t>
  </si>
  <si>
    <t>план</t>
  </si>
  <si>
    <t>факт</t>
  </si>
  <si>
    <t>у тому числі за основними видами діяльності за КВЕД</t>
  </si>
  <si>
    <t>Інші фонди (розшифрувати)</t>
  </si>
  <si>
    <t>Інші цілі (розшифрувати)</t>
  </si>
  <si>
    <t>екологічний податок</t>
  </si>
  <si>
    <t>податок на доходи фізичних осіб</t>
  </si>
  <si>
    <t>інші податки та збори (розшифрувати) (військовий збір 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</si>
  <si>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</si>
  <si>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</si>
  <si>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</si>
  <si>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 та збори (екологічний)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</si>
  <si>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</si>
  <si>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</si>
  <si>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</si>
  <si>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військовий збір)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</si>
  <si>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</si>
  <si>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</si>
  <si>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 штрафи, 20% виконавча служба</t>
  </si>
  <si>
    <t xml:space="preserve">                   Директор КП</t>
  </si>
  <si>
    <t>__________________________</t>
  </si>
  <si>
    <t xml:space="preserve">                                           (посада)</t>
  </si>
  <si>
    <t xml:space="preserve">                  (підпис)</t>
  </si>
  <si>
    <t xml:space="preserve">             (ініціали, прізвище)    </t>
  </si>
  <si>
    <r>
      <t>Головний бухгалтер_</t>
    </r>
    <r>
      <rPr>
        <sz val="14"/>
        <color rgb="FF000000"/>
        <rFont val="Times New Roman"/>
        <family val="1"/>
        <charset val="204"/>
      </rPr>
      <t>_____________</t>
    </r>
  </si>
  <si>
    <t xml:space="preserve">(ініціали, прізвище)    </t>
  </si>
  <si>
    <t>ІІІ. Рух грошових коштів (за прямим методом)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</si>
  <si>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</si>
  <si>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</si>
  <si>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</si>
  <si>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</si>
  <si>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</si>
  <si>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 (розшифрувати)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</si>
  <si>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</si>
  <si>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</si>
  <si>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</si>
  <si>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>позики</t>
  </si>
  <si>
    <t>облігації</t>
  </si>
  <si>
    <t>Інші надходження (розшифрувати) (оренда)(відсотки банку)</t>
  </si>
  <si>
    <t>Видатки грошових коштів від операційної діяльності</t>
  </si>
  <si>
    <t>Розрахунки за продукцію (товари, роботи та послуги)</t>
  </si>
  <si>
    <t>Розрахунки з оплати праці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</si>
  <si>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</si>
  <si>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</si>
  <si>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</si>
  <si>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</si>
  <si>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>інші обов’язкові платежі, у тому числі:</t>
  </si>
  <si>
    <t>відрахування частини чистого прибутку державними підприємствами</t>
  </si>
  <si>
    <t>3146/1</t>
  </si>
  <si>
    <t>відрахування частини чистого прибутку до фонду на виплату дивідендів на державну частку господарськими товариствами</t>
  </si>
  <si>
    <t>3146/2</t>
  </si>
  <si>
    <t>інші платежі (земельний, військовий збір,ЄСВ,10% оренди)</t>
  </si>
  <si>
    <t>Повернення коштів до бюджету</t>
  </si>
  <si>
    <t>Інші витрати (розшифрувати) (штрафи та комісія банку,20% виконавча служба )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</si>
  <si>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</si>
  <si>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</si>
  <si>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</si>
  <si>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Виручка від реалізації фінансових інвестицій</t>
  </si>
  <si>
    <t>Виручка від реалізації необоротних активів</t>
  </si>
  <si>
    <t>Надходження від продажу акцій та облігацій</t>
  </si>
  <si>
    <t>Інші надходження (розшифрувати) цільове фінансування міська рада</t>
  </si>
  <si>
    <t>Видатки грошових коштів від інвестиційної діяльності</t>
  </si>
  <si>
    <t>Придбання (створення) основних засобів (розшифрувати)</t>
  </si>
  <si>
    <t>Капітальне будівництво (розшифрувати)</t>
  </si>
  <si>
    <t>Придбання (створення) нематеріальних активів (розшифрувати)</t>
  </si>
  <si>
    <t xml:space="preserve">Придбання акцій та облігацій  </t>
  </si>
  <si>
    <t>Інші витрати (розшифрувати)</t>
  </si>
  <si>
    <t>III. Рух коштів у результаті фінансової діяльності</t>
  </si>
  <si>
    <t>Надходження грошових коштів від фінансової діяльності</t>
  </si>
  <si>
    <t>Надходження від власного капіталу</t>
  </si>
  <si>
    <t>Отримання коштів за довгостроковими зобов'язаннями, у тому числі:</t>
  </si>
  <si>
    <t>Інші надходження (розшифрувати)</t>
  </si>
  <si>
    <t>Видатки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</si>
  <si>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</si>
  <si>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</si>
  <si>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</si>
  <si>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Чистий рух коштів від фінансової діяльності </t>
  </si>
  <si>
    <t>Чистий грошовий потік</t>
  </si>
  <si>
    <t xml:space="preserve">                  Директор КП</t>
  </si>
  <si>
    <t xml:space="preserve">                                                   (посада)</t>
  </si>
  <si>
    <t>IV. Капітальні інвестиції</t>
  </si>
  <si>
    <t>тис.грн</t>
  </si>
  <si>
    <t>план  (2022р.)</t>
  </si>
  <si>
    <t>Капітальні інвестиції, усього,
у тому числі:</t>
  </si>
  <si>
    <t>(посада)</t>
  </si>
  <si>
    <t>Оптимальне значення</t>
  </si>
  <si>
    <t>Примітки</t>
  </si>
  <si>
    <t>Коефіцієнти рентабельності та прибутковості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</si>
  <si>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</si>
  <si>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Збільшення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</si>
  <si>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</si>
  <si>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</si>
  <si>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Характеризує ефективність використання активів підприємства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</si>
  <si>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</si>
  <si>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</si>
  <si>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Характеризує ефективність господарської діяльності підприємства</t>
  </si>
  <si>
    <t>Коефіцієнти фінансової стійкості та ліквідності</t>
  </si>
  <si>
    <t>Коефіцієнт відношення боргу до EBITDA
(довгострокові зобов'язання, рядок 6030 + поточні зобов'язання, рядок 6040) / EBITDA, рядок 1310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</si>
  <si>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</si>
  <si>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</si>
  <si>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</si>
  <si>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поточної ліквідності (покриття)
(оборотні активи, рядок 6010 / поточні зобов'язання, рядок 6040)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</si>
  <si>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</si>
  <si>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Аналіз капітальних інвестицій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</si>
  <si>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</si>
  <si>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</si>
  <si>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
(сума зносу, рядок 6003 / первісна вартість основних засобів, рядок 6002)</t>
  </si>
  <si>
    <t>Зменшення</t>
  </si>
  <si>
    <t>Характеризує інвестиційну політику підприємства</t>
  </si>
  <si>
    <t>Ковенанти/обмежувальні коефіцієнти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</si>
  <si>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</si>
  <si>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 xml:space="preserve">                      Директор КП</t>
  </si>
  <si>
    <t>Інформація</t>
  </si>
  <si>
    <t>до фінансового плану за  2022 рік</t>
  </si>
  <si>
    <t>________________________________________________КП Струмок-2_____________________________________________________________________</t>
  </si>
  <si>
    <t>(найменування підприємства)</t>
  </si>
  <si>
    <t xml:space="preserve">      1. Дані про підприємство, персонал та витрати на оплату праці</t>
  </si>
  <si>
    <t xml:space="preserve">      Загальна інформація про підприємство (резюме)</t>
  </si>
  <si>
    <t>Факт
відповідного періоду минулого року (2021р.)</t>
  </si>
  <si>
    <t>План
звітного періоду (2022р.)</t>
  </si>
  <si>
    <t>Факт
звітного періоду (2022р.)</t>
  </si>
  <si>
    <r>
      <t xml:space="preserve">Відхилення, +/–
</t>
    </r>
    <r>
      <rPr>
        <sz val="12"/>
        <color rgb="FF000000"/>
        <rFont val="Times New Roman"/>
        <family val="1"/>
        <charset val="204"/>
      </rPr>
      <t>(Факт звітного періоду /</t>
    </r>
    <r>
      <rPr>
        <sz val="12"/>
        <color rgb="FF000000"/>
        <rFont val="Times New Roman"/>
        <family val="1"/>
        <charset val="204"/>
      </rPr>
      <t xml:space="preserve">
План звітного періоду)</t>
    </r>
  </si>
  <si>
    <r>
      <t xml:space="preserve">Виконання, %
</t>
    </r>
    <r>
      <rPr>
        <sz val="12"/>
        <color rgb="FF000000"/>
        <rFont val="Times New Roman"/>
        <family val="1"/>
        <charset val="204"/>
      </rPr>
      <t>(Факт звітного періоду /</t>
    </r>
    <r>
      <rPr>
        <sz val="12"/>
        <color rgb="FF000000"/>
        <rFont val="Times New Roman"/>
        <family val="1"/>
        <charset val="204"/>
      </rPr>
      <t xml:space="preserve">
План звітного періоду)</t>
    </r>
  </si>
  <si>
    <r>
      <t xml:space="preserve">Середня кількість працівників </t>
    </r>
    <r>
      <rPr>
        <sz val="14"/>
        <color rgb="FF000000"/>
        <rFont val="Times New Roman"/>
        <family val="1"/>
        <charset val="204"/>
      </rPr>
      <t>(штатних</t>
    </r>
    <r>
      <rPr>
        <sz val="14"/>
        <color rgb="FF000000"/>
        <rFont val="Times New Roman"/>
        <family val="1"/>
        <charset val="204"/>
      </rPr>
      <t xml:space="preserve">
працівників, зовнішніх сумісників та працівників,</t>
    </r>
    <r>
      <rPr>
        <sz val="14"/>
        <color rgb="FF000000"/>
        <rFont val="Times New Roman"/>
        <family val="1"/>
        <charset val="204"/>
      </rPr>
      <t xml:space="preserve">
що працюють за цивільно-правовими договорами)</t>
    </r>
    <r>
      <rPr>
        <b/>
        <sz val="14"/>
        <color rgb="FF000000"/>
        <rFont val="Times New Roman"/>
        <family val="1"/>
        <charset val="204"/>
      </rPr>
      <t>,
у тому числі:</t>
    </r>
  </si>
  <si>
    <t>Фонд оплати праці, тис. грн,
у тому числі:</t>
  </si>
  <si>
    <t>Витрати на оплату праці,
тис. грн, у тому числі:</t>
  </si>
  <si>
    <t>Середньомісячні витрати на оплату праці
одного працівника (грн), усього,
у тому числі:</t>
  </si>
  <si>
    <t>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</t>
  </si>
  <si>
    <t xml:space="preserve">      2.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</si>
  <si>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</si>
  <si>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</si>
  <si>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</si>
  <si>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>КП “Струмок-2”</t>
  </si>
  <si>
    <t>Житлово-комунальне підприємство</t>
  </si>
  <si>
    <t xml:space="preserve">      3. Інформація про бізнес підприємства (код рядка 1000 фінансового плану)</t>
  </si>
  <si>
    <t>Найменування видів діяльності за КВЕД</t>
  </si>
  <si>
    <t>План 2022р.</t>
  </si>
  <si>
    <t>Факт 2022р.</t>
  </si>
  <si>
    <t>Відхилення,  +/–</t>
  </si>
  <si>
    <t>Виконання, %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</si>
  <si>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</si>
  <si>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</si>
  <si>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</si>
  <si>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>чистий дохід  від реалізації продукції (товарів, робіт, послуг)</t>
  </si>
  <si>
    <t>кількість продукції/     наданих послуг</t>
  </si>
  <si>
    <t>зміна ціни одиниці  (вартості продукції/     наданих послуг)</t>
  </si>
  <si>
    <t>Дохід від надання послуг водопостачання</t>
  </si>
  <si>
    <t>Дохід від надання послуг водовідведення</t>
  </si>
  <si>
    <t>Дохід від надання послуг РПВ</t>
  </si>
  <si>
    <t>Оренда приміщень</t>
  </si>
  <si>
    <t>Інші доходи</t>
  </si>
  <si>
    <t xml:space="preserve">      4. Діючі фінансові зобов'язання підприємства</t>
  </si>
  <si>
    <t>Найменування  банку</t>
  </si>
  <si>
    <t>Вид кредитного продукту та цільове призначення</t>
  </si>
  <si>
    <t>Сума, валюта за договорами</t>
  </si>
  <si>
    <t>Процентна ставка</t>
  </si>
  <si>
    <t>Дата видачі / погашення (графік)</t>
  </si>
  <si>
    <t>Заборгованість на останню дату</t>
  </si>
  <si>
    <t>Забезпечення</t>
  </si>
  <si>
    <t>х</t>
  </si>
  <si>
    <t xml:space="preserve">      5. Інформація щодо отримання та повернення залучених коштів</t>
  </si>
  <si>
    <t>Зобов'язання</t>
  </si>
  <si>
    <t>Заборгованість за кредитами на початок звітного періоду</t>
  </si>
  <si>
    <t>Отримано залучених коштів за звітний період</t>
  </si>
  <si>
    <t>Повернено залучених коштів за звітний період</t>
  </si>
  <si>
    <t>Заборгованість на кінець звітного періоду</t>
  </si>
  <si>
    <t>Довгострокові зобов'язання, усього</t>
  </si>
  <si>
    <t>у тому числі:</t>
  </si>
  <si>
    <t>Короткострокові зобов'язання, усього</t>
  </si>
  <si>
    <t>Інші фінансові зобов'язання, усього</t>
  </si>
  <si>
    <t>Бухгалтер</t>
  </si>
  <si>
    <t>_________________________</t>
  </si>
  <si>
    <t xml:space="preserve">                         Надія  Казаніна</t>
  </si>
  <si>
    <t>6. Витрати, пов'язані з використанням власних службових автомобілів (у складі адміністративних витрат, рядок 1031)</t>
  </si>
  <si>
    <t>№ з/п</t>
  </si>
  <si>
    <t>Марка</t>
  </si>
  <si>
    <t>Рік придбання</t>
  </si>
  <si>
    <t>Мета використання</t>
  </si>
  <si>
    <t>Витрати, усього</t>
  </si>
  <si>
    <t>Відхилення, +/–
(факт звітного періоду /
план звітного періоду)</t>
  </si>
  <si>
    <t>Виконання, %
(факт звітного періоду /
план звітного періоду)</t>
  </si>
  <si>
    <t>факт
відповідного періоду
минулого року</t>
  </si>
  <si>
    <t>план
звітного періоду</t>
  </si>
  <si>
    <t>факт
звітного періоду</t>
  </si>
  <si>
    <t>для вирішення виробничих питань</t>
  </si>
  <si>
    <t>7. Витрати на оренду службових автомобілів (у складі адміністративних витрат, рядок 1032)</t>
  </si>
  <si>
    <t>Договір</t>
  </si>
  <si>
    <t>Дата
початку
оренди</t>
  </si>
  <si>
    <t>8. Джерела капітальних інвестицій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</si>
  <si>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</si>
  <si>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</si>
  <si>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</si>
  <si>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</si>
  <si>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</si>
  <si>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</si>
  <si>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Відсоток</t>
  </si>
  <si>
    <t>9. Капітальне будівництво (рядок 4010 таблиці 4)</t>
  </si>
  <si>
    <t>Рік початку       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</si>
  <si>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</si>
  <si>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</si>
  <si>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</si>
  <si>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</si>
  <si>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
із зазначенням органу,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</si>
  <si>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</si>
  <si>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</si>
  <si>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</t>
  </si>
  <si>
    <t>кредитні кошти</t>
  </si>
  <si>
    <t>інші джерела (зазначити джерело)</t>
  </si>
  <si>
    <t xml:space="preserve">     Директор КП</t>
  </si>
  <si>
    <t>__________________________________________________</t>
  </si>
  <si>
    <t>(ініціали, прізвище)</t>
  </si>
  <si>
    <t>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</si>
</sst>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64" formatCode="&quot; $&quot;#,##0.00&quot; &quot;;&quot; $&quot;&quot;(&quot;#,##0.00&quot;)&quot;;&quot; $&quot;&quot;-&quot;#&quot; &quot;;&quot; &quot;@&quot; &quot;"/>
    <numFmt numFmtId="165" formatCode="&quot; &quot;#,##0.00&quot; &quot;;&quot; &quot;&quot;(&quot;#,##0.00&quot;)&quot;;&quot; &quot;&quot;-&quot;#&quot; &quot;;&quot; &quot;@&quot; &quot;"/>
    <numFmt numFmtId="166" formatCode="&quot; &quot;#,##0&quot; &quot;;&quot; &quot;&quot;(&quot;#,##0&quot;)&quot;;&quot; &quot;&quot;- &quot;;&quot; &quot;@&quot; &quot;"/>
    <numFmt numFmtId="167" formatCode="&quot; &quot;#,##0.00&quot;   &quot;;&quot;-&quot;#,##0.00&quot;   &quot;;&quot; &quot;&quot;-&quot;#&quot;   &quot;;&quot; &quot;@&quot; &quot;"/>
    <numFmt numFmtId="168" formatCode="#,##0.00&quot;р.&quot;;&quot;-&quot;#,##0.00&quot;р.&quot;"/>
    <numFmt numFmtId="169" formatCode="#,##0.0&quot; &quot;;[Red]&quot;-&quot;#,##0.0&quot; &quot;"/>
    <numFmt numFmtId="170" formatCode="&quot; &quot;#,##0.00&quot;    &quot;;&quot;-&quot;#,##0.00&quot;    &quot;;&quot; &quot;&quot;-&quot;#&quot;    &quot;;&quot; &quot;@&quot; &quot;"/>
    <numFmt numFmtId="171" formatCode="&quot; &quot;#,##0.00&quot;         &quot;;&quot;-&quot;#,##0.00&quot;         &quot;;&quot; &quot;&quot;-&quot;#&quot;         &quot;;&quot; &quot;@&quot; &quot;"/>
    <numFmt numFmtId="172" formatCode="#,##0&quot;р.&quot;;[Red]&quot;-&quot;#,##0&quot;р.&quot;"/>
    <numFmt numFmtId="173" formatCode="#&quot; &quot;##0.000"/>
    <numFmt numFmtId="174" formatCode="0.0;&quot;(&quot;0.0&quot;)&quot;;&quot; &quot;;&quot;-&quot;"/>
    <numFmt numFmtId="175" formatCode="&quot; &quot;#,##0.0&quot; &quot;;&quot; &quot;&quot;(&quot;#,##0.0&quot;)&quot;;&quot; &quot;&quot;- &quot;;&quot; &quot;@&quot; &quot;"/>
    <numFmt numFmtId="176" formatCode="#,##0.0"/>
    <numFmt numFmtId="177" formatCode="&quot; &quot;#,##0.000&quot; &quot;;&quot; &quot;&quot;(&quot;#,##0.000&quot;)&quot;;&quot; &quot;&quot;- &quot;;&quot; &quot;@&quot; &quot;"/>
    <numFmt numFmtId="178" formatCode="&quot; &quot;#,##0.000&quot;    &quot;;&quot;-&quot;#,##0.000&quot;    &quot;;&quot; &quot;&quot;-&quot;#&quot;    &quot;;&quot; &quot;@&quot; &quot;"/>
    <numFmt numFmtId="179" formatCode="0.0"/>
    <numFmt numFmtId="180" formatCode="&quot; &quot;#,##0.00&quot; &quot;;&quot; &quot;&quot;(&quot;#,##0.00&quot;)&quot;;&quot; &quot;&quot;- &quot;;&quot; &quot;@&quot; &quot;"/>
    <numFmt numFmtId="181" formatCode="0.000"/>
    <numFmt numFmtId="182" formatCode="&quot; &quot;#,##0.0000&quot; &quot;;&quot; &quot;&quot;(&quot;#,##0.0000&quot;)&quot;;&quot; &quot;&quot;- &quot;;&quot; &quot;@&quot; &quot;"/>
    <numFmt numFmtId="183" formatCode="&quot; &quot;#,##0.0000&quot;    &quot;;&quot;-&quot;#,##0.0000&quot;    &quot;;&quot; &quot;&quot;-&quot;#&quot;    &quot;;&quot; &quot;@&quot; &quot;"/>
    <numFmt numFmtId="184" formatCode="#,##0.000"/>
    <numFmt numFmtId="185" formatCode="&quot; &quot;#,##0&quot; &quot;;&quot; &quot;&quot;(&quot;#,##0&quot;)&quot;;&quot; &quot;&quot;-&quot;#&quot; &quot;;&quot; &quot;@&quot; &quot;"/>
    <numFmt numFmtId="186" formatCode="&quot; &quot;#,##0.000&quot; &quot;;&quot; &quot;&quot;(&quot;#,##0.000&quot;)&quot;;&quot; &quot;&quot;-&quot;#&quot; &quot;;&quot; &quot;@&quot; &quot;"/>
    <numFmt numFmtId="187" formatCode="&quot; &quot;#,##0.0&quot; &quot;;&quot; &quot;&quot;(&quot;#,##0.0&quot;)&quot;;&quot; &quot;&quot;-&quot;#&quot; &quot;;&quot; &quot;@&quot; &quot;"/>
  </numFmts>
  <fonts count="85">
    <font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0"/>
      <color rgb="FF000000"/>
      <name val="Arial1"/>
      <charset val="204"/>
    </font>
    <font>
      <sz val="11"/>
      <color rgb="FFFFFFFF"/>
      <name val="Arial Cyr1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Arial Cyr1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Arial Cyr1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Arial Cyr1"/>
      <family val="2"/>
      <charset val="204"/>
    </font>
    <font>
      <b/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Arial Cyr1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Arial Cyr1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Arial Cyr1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Arial Cyr1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Arial Cyr1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rgb="FF993300"/>
      <name val="Arial Cyr1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1"/>
      <family val="2"/>
      <charset val="204"/>
    </font>
    <font>
      <sz val="11"/>
      <color rgb="FF800080"/>
      <name val="Arial Cyr1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Arial Cyr1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Arial Cyr1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Arial Cyr1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Arial Cyr1"/>
      <family val="2"/>
      <charset val="204"/>
    </font>
    <font>
      <sz val="10"/>
      <color rgb="FF000000"/>
      <name val="Petersburg"/>
      <charset val="204"/>
    </font>
    <font>
      <sz val="10"/>
      <color rgb="FF000000"/>
      <name val="FreeSet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Arial Cyr1"/>
      <family val="2"/>
      <charset val="204"/>
    </font>
    <font>
      <b/>
      <sz val="10"/>
      <color rgb="FF000000"/>
      <name val="Arial Cyr"/>
      <charset val="204"/>
    </font>
    <font>
      <b/>
      <sz val="10"/>
      <color rgb="FFFFFFFF"/>
      <name val="Arial Cyr"/>
      <charset val="204"/>
    </font>
    <font>
      <sz val="10"/>
      <color rgb="FFCC0000"/>
      <name val="Arial Cyr"/>
      <charset val="204"/>
    </font>
    <font>
      <b/>
      <sz val="12"/>
      <color rgb="FF000000"/>
      <name val="Arial"/>
      <family val="2"/>
      <charset val="204"/>
    </font>
    <font>
      <i/>
      <sz val="10"/>
      <color rgb="FF808080"/>
      <name val="Arial Cyr"/>
      <charset val="204"/>
    </font>
    <font>
      <sz val="10"/>
      <color rgb="FF006600"/>
      <name val="Arial Cyr"/>
      <charset val="204"/>
    </font>
    <font>
      <b/>
      <sz val="24"/>
      <color rgb="FF000000"/>
      <name val="Arial Cyr"/>
      <charset val="204"/>
    </font>
    <font>
      <b/>
      <sz val="18"/>
      <color rgb="FF000000"/>
      <name val="Arial Cyr"/>
      <charset val="204"/>
    </font>
    <font>
      <b/>
      <sz val="12"/>
      <color rgb="FF000000"/>
      <name val="Arial Cyr"/>
      <charset val="204"/>
    </font>
    <font>
      <u/>
      <sz val="10"/>
      <color rgb="FF0000EE"/>
      <name val="Arial Cyr"/>
      <charset val="204"/>
    </font>
    <font>
      <u/>
      <sz val="10"/>
      <color rgb="FF0000FF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FFFFFF"/>
      <name val="Arial"/>
      <family val="2"/>
      <charset val="204"/>
    </font>
    <font>
      <b/>
      <i/>
      <sz val="14"/>
      <color rgb="FF000000"/>
      <name val="Arial"/>
      <family val="2"/>
      <charset val="204"/>
    </font>
    <font>
      <b/>
      <i/>
      <sz val="14"/>
      <color rgb="FFFFFFFF"/>
      <name val="Arial"/>
      <family val="2"/>
      <charset val="204"/>
    </font>
    <font>
      <b/>
      <i/>
      <sz val="12"/>
      <color rgb="FFFFFFFF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FFFFFF"/>
      <name val="Arial"/>
      <family val="2"/>
      <charset val="204"/>
    </font>
    <font>
      <sz val="12"/>
      <color rgb="FFFFFFFF"/>
      <name val="Bookman Old Style"/>
      <family val="1"/>
      <charset val="204"/>
    </font>
    <font>
      <sz val="11"/>
      <color rgb="FF000000"/>
      <name val="Arial"/>
      <family val="2"/>
      <charset val="204"/>
    </font>
    <font>
      <sz val="11"/>
      <color rgb="FFFFFFFF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1"/>
      <color rgb="FFFFFFFF"/>
      <name val="Arial"/>
      <family val="2"/>
      <charset val="204"/>
    </font>
    <font>
      <sz val="10"/>
      <color rgb="FF996600"/>
      <name val="Arial Cyr"/>
      <charset val="204"/>
    </font>
    <font>
      <sz val="10"/>
      <color rgb="FF333333"/>
      <name val="Arial Cyr"/>
      <charset val="204"/>
    </font>
    <font>
      <b/>
      <sz val="10"/>
      <color rgb="FF000000"/>
      <name val="Arial"/>
      <family val="2"/>
      <charset val="204"/>
    </font>
    <font>
      <b/>
      <i/>
      <u/>
      <sz val="10"/>
      <color rgb="FF000000"/>
      <name val="Arial Cyr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Arial Cyr"/>
      <charset val="204"/>
    </font>
    <font>
      <sz val="10"/>
      <color rgb="FF00808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FF"/>
        <bgColor rgb="FFFFFFFF"/>
      </patternFill>
    </fill>
    <fill>
      <patternFill patternType="solid">
        <fgColor rgb="FF3FAF46"/>
        <bgColor rgb="FF3FAF46"/>
      </patternFill>
    </fill>
    <fill>
      <patternFill patternType="solid">
        <fgColor rgb="FFFFFF00"/>
        <bgColor rgb="FFFFFF00"/>
      </patternFill>
    </fill>
    <fill>
      <patternFill patternType="solid">
        <fgColor rgb="FF008000"/>
        <bgColor rgb="FF008000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71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4" fillId="2" borderId="0" applyNumberFormat="0" applyBorder="0" applyProtection="0"/>
    <xf numFmtId="0" fontId="3" fillId="3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4" fillId="4" borderId="0" applyNumberFormat="0" applyBorder="0" applyProtection="0"/>
    <xf numFmtId="0" fontId="3" fillId="5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4" fillId="6" borderId="0" applyNumberFormat="0" applyBorder="0" applyProtection="0"/>
    <xf numFmtId="0" fontId="3" fillId="7" borderId="0" applyNumberFormat="0" applyBorder="0" applyProtection="0"/>
    <xf numFmtId="0" fontId="4" fillId="7" borderId="0" applyNumberFormat="0" applyBorder="0" applyProtection="0"/>
    <xf numFmtId="0" fontId="5" fillId="8" borderId="1" applyNumberFormat="0" applyProtection="0"/>
    <xf numFmtId="0" fontId="6" fillId="8" borderId="1" applyNumberFormat="0" applyProtection="0"/>
    <xf numFmtId="0" fontId="7" fillId="9" borderId="2" applyNumberFormat="0" applyProtection="0"/>
    <xf numFmtId="0" fontId="8" fillId="9" borderId="2" applyNumberFormat="0" applyProtection="0"/>
    <xf numFmtId="0" fontId="9" fillId="9" borderId="1" applyNumberFormat="0" applyProtection="0"/>
    <xf numFmtId="0" fontId="10" fillId="9" borderId="1" applyNumberFormat="0" applyProtection="0"/>
    <xf numFmtId="164" fontId="1" fillId="0" borderId="0" applyFont="0" applyBorder="0" applyProtection="0"/>
    <xf numFmtId="0" fontId="11" fillId="10" borderId="0" applyNumberFormat="0" applyBorder="0" applyProtection="0"/>
    <xf numFmtId="0" fontId="12" fillId="0" borderId="3" applyNumberFormat="0" applyProtection="0"/>
    <xf numFmtId="0" fontId="13" fillId="0" borderId="3" applyNumberFormat="0" applyProtection="0"/>
    <xf numFmtId="0" fontId="14" fillId="0" borderId="4" applyNumberFormat="0" applyProtection="0"/>
    <xf numFmtId="0" fontId="15" fillId="0" borderId="4" applyNumberFormat="0" applyProtection="0"/>
    <xf numFmtId="0" fontId="16" fillId="0" borderId="5" applyNumberFormat="0" applyProtection="0"/>
    <xf numFmtId="0" fontId="17" fillId="0" borderId="5" applyNumberFormat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0" borderId="6" applyNumberFormat="0" applyProtection="0"/>
    <xf numFmtId="0" fontId="19" fillId="0" borderId="6" applyNumberFormat="0" applyProtection="0"/>
    <xf numFmtId="0" fontId="20" fillId="11" borderId="7" applyNumberFormat="0" applyProtection="0"/>
    <xf numFmtId="0" fontId="21" fillId="11" borderId="7" applyNumberFormat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3" fillId="12" borderId="0" applyNumberFormat="0" applyBorder="0" applyProtection="0"/>
    <xf numFmtId="0" fontId="24" fillId="12" borderId="0" applyNumberFormat="0" applyBorder="0" applyProtection="0"/>
    <xf numFmtId="0" fontId="23" fillId="12" borderId="0" applyNumberFormat="0" applyBorder="0" applyProtection="0"/>
    <xf numFmtId="0" fontId="25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6" fillId="0" borderId="0" applyNumberFormat="0" applyBorder="0" applyProtection="0"/>
    <xf numFmtId="0" fontId="25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7" fillId="0" borderId="0" applyNumberFormat="0" applyBorder="0" applyProtection="0"/>
    <xf numFmtId="0" fontId="1" fillId="0" borderId="0" applyNumberFormat="0" applyFont="0" applyBorder="0" applyProtection="0"/>
    <xf numFmtId="0" fontId="2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8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6" fillId="0" borderId="0" applyNumberFormat="0" applyBorder="0" applyProtection="0"/>
    <xf numFmtId="0" fontId="1" fillId="0" borderId="0" applyNumberFormat="0" applyFon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6" fillId="0" borderId="0" applyNumberFormat="0" applyBorder="0" applyProtection="0"/>
    <xf numFmtId="0" fontId="29" fillId="13" borderId="0" applyNumberFormat="0" applyBorder="0" applyProtection="0"/>
    <xf numFmtId="0" fontId="30" fillId="13" borderId="0" applyNumberFormat="0" applyBorder="0" applyProtection="0"/>
    <xf numFmtId="0" fontId="30" fillId="13" borderId="0" applyNumberFormat="0" applyBorder="0" applyProtection="0"/>
    <xf numFmtId="0" fontId="31" fillId="0" borderId="0" applyNumberFormat="0" applyBorder="0" applyProtection="0"/>
    <xf numFmtId="0" fontId="32" fillId="0" borderId="0" applyNumberFormat="0" applyBorder="0" applyProtection="0"/>
    <xf numFmtId="0" fontId="1" fillId="14" borderId="8" applyNumberFormat="0" applyFont="0" applyProtection="0"/>
    <xf numFmtId="0" fontId="1" fillId="14" borderId="8" applyNumberFormat="0" applyFont="0" applyProtection="0"/>
    <xf numFmtId="0" fontId="1" fillId="14" borderId="8" applyNumberFormat="0" applyFont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9" fontId="1" fillId="0" borderId="0" applyFont="0" applyBorder="0" applyProtection="0"/>
    <xf numFmtId="0" fontId="33" fillId="0" borderId="9" applyNumberFormat="0" applyProtection="0"/>
    <xf numFmtId="0" fontId="34" fillId="0" borderId="9" applyNumberForma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35" fillId="0" borderId="0" applyNumberFormat="0" applyBorder="0" applyProtection="0"/>
    <xf numFmtId="0" fontId="36" fillId="0" borderId="0" applyNumberFormat="0" applyBorder="0" applyProtection="0"/>
    <xf numFmtId="165" fontId="1" fillId="0" borderId="0" applyFont="0" applyBorder="0" applyProtection="0"/>
    <xf numFmtId="166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8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7" fontId="1" fillId="0" borderId="0" applyFont="0" applyBorder="0" applyProtection="0"/>
    <xf numFmtId="169" fontId="1" fillId="0" borderId="0" applyFont="0" applyBorder="0" applyProtection="0"/>
    <xf numFmtId="169" fontId="1" fillId="0" borderId="0" applyFont="0" applyBorder="0" applyProtection="0"/>
    <xf numFmtId="170" fontId="1" fillId="0" borderId="0" applyFont="0" applyBorder="0" applyProtection="0"/>
    <xf numFmtId="171" fontId="1" fillId="0" borderId="0" applyFont="0" applyBorder="0" applyProtection="0"/>
    <xf numFmtId="171" fontId="1" fillId="0" borderId="0" applyFont="0" applyBorder="0" applyProtection="0"/>
    <xf numFmtId="171" fontId="1" fillId="0" borderId="0" applyFont="0" applyBorder="0" applyProtection="0"/>
    <xf numFmtId="172" fontId="1" fillId="0" borderId="0" applyFont="0" applyBorder="0" applyProtection="0"/>
    <xf numFmtId="171" fontId="1" fillId="0" borderId="0" applyFont="0" applyBorder="0" applyProtection="0"/>
    <xf numFmtId="0" fontId="37" fillId="10" borderId="0" applyNumberFormat="0" applyBorder="0" applyProtection="0"/>
    <xf numFmtId="0" fontId="11" fillId="10" borderId="0" applyNumberFormat="0" applyBorder="0" applyProtection="0"/>
    <xf numFmtId="173" fontId="38" fillId="0" borderId="0" applyBorder="0" applyProtection="0">
      <alignment wrapText="1"/>
    </xf>
    <xf numFmtId="173" fontId="39" fillId="0" borderId="0" applyBorder="0" applyProtection="0">
      <alignment wrapText="1"/>
    </xf>
    <xf numFmtId="174" fontId="40" fillId="0" borderId="0" applyBorder="0">
      <alignment horizontal="center" vertical="center" wrapText="1"/>
      <protection locked="0"/>
    </xf>
    <xf numFmtId="0" fontId="41" fillId="15" borderId="0" applyNumberFormat="0" applyBorder="0" applyProtection="0"/>
    <xf numFmtId="0" fontId="27" fillId="15" borderId="0" applyNumberFormat="0" applyBorder="0" applyProtection="0"/>
    <xf numFmtId="0" fontId="41" fillId="13" borderId="0" applyNumberFormat="0" applyBorder="0" applyProtection="0"/>
    <xf numFmtId="0" fontId="27" fillId="13" borderId="0" applyNumberFormat="0" applyBorder="0" applyProtection="0"/>
    <xf numFmtId="0" fontId="41" fillId="10" borderId="0" applyNumberFormat="0" applyBorder="0" applyProtection="0"/>
    <xf numFmtId="0" fontId="27" fillId="10" borderId="0" applyNumberFormat="0" applyBorder="0" applyProtection="0"/>
    <xf numFmtId="0" fontId="41" fillId="16" borderId="0" applyNumberFormat="0" applyBorder="0" applyProtection="0"/>
    <xf numFmtId="0" fontId="27" fillId="16" borderId="0" applyNumberFormat="0" applyBorder="0" applyProtection="0"/>
    <xf numFmtId="0" fontId="41" fillId="17" borderId="0" applyNumberFormat="0" applyBorder="0" applyProtection="0"/>
    <xf numFmtId="0" fontId="27" fillId="17" borderId="0" applyNumberFormat="0" applyBorder="0" applyProtection="0"/>
    <xf numFmtId="0" fontId="41" fillId="8" borderId="0" applyNumberFormat="0" applyBorder="0" applyProtection="0"/>
    <xf numFmtId="0" fontId="27" fillId="8" borderId="0" applyNumberFormat="0" applyBorder="0" applyProtection="0"/>
    <xf numFmtId="0" fontId="27" fillId="15" borderId="0" applyNumberFormat="0" applyBorder="0" applyProtection="0"/>
    <xf numFmtId="0" fontId="27" fillId="13" borderId="0" applyNumberFormat="0" applyBorder="0" applyProtection="0"/>
    <xf numFmtId="0" fontId="27" fillId="10" borderId="0" applyNumberFormat="0" applyBorder="0" applyProtection="0"/>
    <xf numFmtId="0" fontId="27" fillId="16" borderId="0" applyNumberFormat="0" applyBorder="0" applyProtection="0"/>
    <xf numFmtId="0" fontId="27" fillId="17" borderId="0" applyNumberFormat="0" applyBorder="0" applyProtection="0"/>
    <xf numFmtId="0" fontId="27" fillId="8" borderId="0" applyNumberFormat="0" applyBorder="0" applyProtection="0"/>
    <xf numFmtId="0" fontId="41" fillId="18" borderId="0" applyNumberFormat="0" applyBorder="0" applyProtection="0"/>
    <xf numFmtId="0" fontId="27" fillId="18" borderId="0" applyNumberFormat="0" applyBorder="0" applyProtection="0"/>
    <xf numFmtId="0" fontId="41" fillId="19" borderId="0" applyNumberFormat="0" applyBorder="0" applyProtection="0"/>
    <xf numFmtId="0" fontId="27" fillId="19" borderId="0" applyNumberFormat="0" applyBorder="0" applyProtection="0"/>
    <xf numFmtId="0" fontId="41" fillId="20" borderId="0" applyNumberFormat="0" applyBorder="0" applyProtection="0"/>
    <xf numFmtId="0" fontId="27" fillId="20" borderId="0" applyNumberFormat="0" applyBorder="0" applyProtection="0"/>
    <xf numFmtId="0" fontId="41" fillId="16" borderId="0" applyNumberFormat="0" applyBorder="0" applyProtection="0"/>
    <xf numFmtId="0" fontId="27" fillId="16" borderId="0" applyNumberFormat="0" applyBorder="0" applyProtection="0"/>
    <xf numFmtId="0" fontId="41" fillId="18" borderId="0" applyNumberFormat="0" applyBorder="0" applyProtection="0"/>
    <xf numFmtId="0" fontId="27" fillId="18" borderId="0" applyNumberFormat="0" applyBorder="0" applyProtection="0"/>
    <xf numFmtId="0" fontId="41" fillId="21" borderId="0" applyNumberFormat="0" applyBorder="0" applyProtection="0"/>
    <xf numFmtId="0" fontId="27" fillId="21" borderId="0" applyNumberFormat="0" applyBorder="0" applyProtection="0"/>
    <xf numFmtId="0" fontId="27" fillId="18" borderId="0" applyNumberFormat="0" applyBorder="0" applyProtection="0"/>
    <xf numFmtId="0" fontId="27" fillId="19" borderId="0" applyNumberFormat="0" applyBorder="0" applyProtection="0"/>
    <xf numFmtId="0" fontId="27" fillId="20" borderId="0" applyNumberFormat="0" applyBorder="0" applyProtection="0"/>
    <xf numFmtId="0" fontId="27" fillId="16" borderId="0" applyNumberFormat="0" applyBorder="0" applyProtection="0"/>
    <xf numFmtId="0" fontId="27" fillId="18" borderId="0" applyNumberFormat="0" applyBorder="0" applyProtection="0"/>
    <xf numFmtId="0" fontId="27" fillId="21" borderId="0" applyNumberFormat="0" applyBorder="0" applyProtection="0"/>
    <xf numFmtId="0" fontId="3" fillId="22" borderId="0" applyNumberFormat="0" applyBorder="0" applyProtection="0"/>
    <xf numFmtId="0" fontId="4" fillId="22" borderId="0" applyNumberFormat="0" applyBorder="0" applyProtection="0"/>
    <xf numFmtId="0" fontId="3" fillId="19" borderId="0" applyNumberFormat="0" applyBorder="0" applyProtection="0"/>
    <xf numFmtId="0" fontId="4" fillId="19" borderId="0" applyNumberFormat="0" applyBorder="0" applyProtection="0"/>
    <xf numFmtId="0" fontId="3" fillId="20" borderId="0" applyNumberFormat="0" applyBorder="0" applyProtection="0"/>
    <xf numFmtId="0" fontId="4" fillId="20" borderId="0" applyNumberFormat="0" applyBorder="0" applyProtection="0"/>
    <xf numFmtId="0" fontId="3" fillId="5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4" fillId="6" borderId="0" applyNumberFormat="0" applyBorder="0" applyProtection="0"/>
    <xf numFmtId="0" fontId="3" fillId="23" borderId="0" applyNumberFormat="0" applyBorder="0" applyProtection="0"/>
    <xf numFmtId="0" fontId="4" fillId="23" borderId="0" applyNumberFormat="0" applyBorder="0" applyProtection="0"/>
    <xf numFmtId="0" fontId="4" fillId="22" borderId="0" applyNumberFormat="0" applyBorder="0" applyProtection="0"/>
    <xf numFmtId="0" fontId="4" fillId="19" borderId="0" applyNumberFormat="0" applyBorder="0" applyProtection="0"/>
    <xf numFmtId="0" fontId="4" fillId="20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23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2" fillId="0" borderId="0" applyNumberFormat="0" applyBorder="0" applyProtection="0"/>
    <xf numFmtId="0" fontId="43" fillId="24" borderId="0" applyNumberFormat="0" applyBorder="0" applyProtection="0"/>
    <xf numFmtId="0" fontId="43" fillId="25" borderId="0" applyNumberFormat="0" applyBorder="0" applyProtection="0"/>
    <xf numFmtId="0" fontId="42" fillId="26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44" fillId="27" borderId="0" applyNumberFormat="0" applyBorder="0" applyProtection="0"/>
    <xf numFmtId="0" fontId="10" fillId="9" borderId="1" applyNumberFormat="0" applyProtection="0"/>
    <xf numFmtId="0" fontId="21" fillId="11" borderId="7" applyNumberFormat="0" applyProtection="0"/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49" fontId="45" fillId="0" borderId="10">
      <alignment horizontal="center" vertical="center"/>
      <protection locked="0"/>
    </xf>
    <xf numFmtId="171" fontId="1" fillId="0" borderId="0" applyFont="0" applyBorder="0" applyProtection="0"/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49" fontId="26" fillId="0" borderId="10">
      <alignment horizontal="left" vertical="center"/>
      <protection locked="0"/>
    </xf>
    <xf numFmtId="0" fontId="43" fillId="28" borderId="0" applyNumberFormat="0" applyBorder="0" applyProtection="0"/>
    <xf numFmtId="9" fontId="1" fillId="0" borderId="0" applyFont="0" applyBorder="0" applyProtection="0"/>
    <xf numFmtId="0" fontId="32" fillId="0" borderId="0" applyNumberFormat="0" applyBorder="0" applyProtection="0"/>
    <xf numFmtId="0" fontId="46" fillId="0" borderId="0" applyNumberFormat="0" applyBorder="0" applyProtection="0"/>
    <xf numFmtId="173" fontId="39" fillId="0" borderId="0" applyBorder="0" applyProtection="0"/>
    <xf numFmtId="0" fontId="47" fillId="10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17" fillId="0" borderId="5" applyNumberFormat="0" applyProtection="0"/>
    <xf numFmtId="0" fontId="17" fillId="0" borderId="0" applyNumberFormat="0" applyBorder="0" applyProtection="0"/>
    <xf numFmtId="0" fontId="51" fillId="0" borderId="0" applyNumberFormat="0" applyBorder="0" applyProtection="0"/>
    <xf numFmtId="0" fontId="52" fillId="0" borderId="0" applyNumberFormat="0" applyBorder="0" applyProtection="0"/>
    <xf numFmtId="0" fontId="6" fillId="8" borderId="1" applyNumberFormat="0" applyProtection="0"/>
    <xf numFmtId="0" fontId="1" fillId="0" borderId="0" applyNumberFormat="0" applyFont="0" applyBorder="0">
      <protection locked="0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>
      <protection locked="0"/>
    </xf>
    <xf numFmtId="0" fontId="1" fillId="0" borderId="0" applyNumberFormat="0" applyFont="0" applyBorder="0" applyProtection="0"/>
    <xf numFmtId="0" fontId="1" fillId="0" borderId="0" applyNumberFormat="0" applyFont="0" applyBorder="0">
      <protection locked="0"/>
    </xf>
    <xf numFmtId="0" fontId="1" fillId="0" borderId="0" applyNumberFormat="0" applyFont="0" applyBorder="0" applyProtection="0"/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0" fontId="1" fillId="0" borderId="0" applyNumberFormat="0" applyFont="0" applyBorder="0">
      <protection locked="0"/>
    </xf>
    <xf numFmtId="49" fontId="53" fillId="29" borderId="11">
      <alignment horizontal="left" vertical="center"/>
      <protection locked="0"/>
    </xf>
    <xf numFmtId="49" fontId="53" fillId="29" borderId="11" applyProtection="0">
      <alignment horizontal="left" vertical="center"/>
    </xf>
    <xf numFmtId="4" fontId="53" fillId="29" borderId="11">
      <alignment horizontal="right" vertical="center"/>
      <protection locked="0"/>
    </xf>
    <xf numFmtId="4" fontId="53" fillId="29" borderId="11" applyProtection="0">
      <alignment horizontal="right" vertical="center"/>
    </xf>
    <xf numFmtId="4" fontId="54" fillId="29" borderId="11">
      <alignment horizontal="right" vertical="center"/>
      <protection locked="0"/>
    </xf>
    <xf numFmtId="49" fontId="55" fillId="29" borderId="10">
      <alignment horizontal="left" vertical="center"/>
      <protection locked="0"/>
    </xf>
    <xf numFmtId="49" fontId="55" fillId="29" borderId="10" applyProtection="0">
      <alignment horizontal="left" vertical="center"/>
    </xf>
    <xf numFmtId="49" fontId="56" fillId="29" borderId="10">
      <alignment horizontal="left" vertical="center"/>
      <protection locked="0"/>
    </xf>
    <xf numFmtId="49" fontId="56" fillId="29" borderId="10" applyProtection="0">
      <alignment horizontal="left" vertical="center"/>
    </xf>
    <xf numFmtId="4" fontId="55" fillId="29" borderId="10">
      <alignment horizontal="right" vertical="center"/>
      <protection locked="0"/>
    </xf>
    <xf numFmtId="4" fontId="55" fillId="29" borderId="10" applyProtection="0">
      <alignment horizontal="right" vertical="center"/>
    </xf>
    <xf numFmtId="4" fontId="57" fillId="29" borderId="10">
      <alignment horizontal="right" vertical="center"/>
      <protection locked="0"/>
    </xf>
    <xf numFmtId="49" fontId="45" fillId="29" borderId="10">
      <alignment horizontal="left" vertical="center"/>
      <protection locked="0"/>
    </xf>
    <xf numFmtId="49" fontId="45" fillId="29" borderId="10" applyProtection="0">
      <alignment horizontal="left" vertical="center"/>
    </xf>
    <xf numFmtId="49" fontId="45" fillId="29" borderId="10">
      <alignment horizontal="left" vertical="center"/>
      <protection locked="0"/>
    </xf>
    <xf numFmtId="49" fontId="45" fillId="29" borderId="10" applyProtection="0">
      <alignment horizontal="left" vertical="center"/>
    </xf>
    <xf numFmtId="49" fontId="54" fillId="29" borderId="10">
      <alignment horizontal="left" vertical="center"/>
      <protection locked="0"/>
    </xf>
    <xf numFmtId="49" fontId="54" fillId="29" borderId="10" applyProtection="0">
      <alignment horizontal="left" vertical="center"/>
    </xf>
    <xf numFmtId="4" fontId="45" fillId="29" borderId="10">
      <alignment horizontal="right" vertical="center"/>
      <protection locked="0"/>
    </xf>
    <xf numFmtId="4" fontId="45" fillId="29" borderId="10" applyProtection="0">
      <alignment horizontal="right" vertical="center"/>
    </xf>
    <xf numFmtId="4" fontId="45" fillId="29" borderId="10">
      <alignment horizontal="right" vertical="center"/>
      <protection locked="0"/>
    </xf>
    <xf numFmtId="4" fontId="45" fillId="29" borderId="10" applyProtection="0">
      <alignment horizontal="right" vertical="center"/>
    </xf>
    <xf numFmtId="4" fontId="54" fillId="29" borderId="10">
      <alignment horizontal="right" vertical="center"/>
      <protection locked="0"/>
    </xf>
    <xf numFmtId="49" fontId="58" fillId="29" borderId="10">
      <alignment horizontal="left" vertical="center"/>
      <protection locked="0"/>
    </xf>
    <xf numFmtId="49" fontId="58" fillId="29" borderId="10" applyProtection="0">
      <alignment horizontal="left" vertical="center"/>
    </xf>
    <xf numFmtId="49" fontId="59" fillId="29" borderId="10">
      <alignment horizontal="left" vertical="center"/>
      <protection locked="0"/>
    </xf>
    <xf numFmtId="49" fontId="59" fillId="29" borderId="10" applyProtection="0">
      <alignment horizontal="left" vertical="center"/>
    </xf>
    <xf numFmtId="4" fontId="58" fillId="29" borderId="10">
      <alignment horizontal="right" vertical="center"/>
      <protection locked="0"/>
    </xf>
    <xf numFmtId="4" fontId="58" fillId="29" borderId="10" applyProtection="0">
      <alignment horizontal="right" vertical="center"/>
    </xf>
    <xf numFmtId="4" fontId="60" fillId="29" borderId="10">
      <alignment horizontal="right" vertical="center"/>
      <protection locked="0"/>
    </xf>
    <xf numFmtId="49" fontId="61" fillId="0" borderId="10">
      <alignment horizontal="left" vertical="center"/>
      <protection locked="0"/>
    </xf>
    <xf numFmtId="49" fontId="61" fillId="0" borderId="10" applyProtection="0">
      <alignment horizontal="left" vertical="center"/>
    </xf>
    <xf numFmtId="49" fontId="62" fillId="0" borderId="10">
      <alignment horizontal="left" vertical="center"/>
      <protection locked="0"/>
    </xf>
    <xf numFmtId="49" fontId="62" fillId="0" borderId="10" applyProtection="0">
      <alignment horizontal="left" vertical="center"/>
    </xf>
    <xf numFmtId="4" fontId="61" fillId="0" borderId="10">
      <alignment horizontal="right" vertical="center"/>
      <protection locked="0"/>
    </xf>
    <xf numFmtId="4" fontId="61" fillId="0" borderId="10" applyProtection="0">
      <alignment horizontal="right" vertical="center"/>
    </xf>
    <xf numFmtId="4" fontId="62" fillId="0" borderId="10">
      <alignment horizontal="right" vertical="center"/>
      <protection locked="0"/>
    </xf>
    <xf numFmtId="49" fontId="63" fillId="0" borderId="10">
      <alignment horizontal="left" vertical="center"/>
      <protection locked="0"/>
    </xf>
    <xf numFmtId="49" fontId="63" fillId="0" borderId="10" applyProtection="0">
      <alignment horizontal="left" vertical="center"/>
    </xf>
    <xf numFmtId="49" fontId="64" fillId="0" borderId="10">
      <alignment horizontal="left" vertical="center"/>
      <protection locked="0"/>
    </xf>
    <xf numFmtId="49" fontId="64" fillId="0" borderId="10" applyProtection="0">
      <alignment horizontal="left" vertical="center"/>
    </xf>
    <xf numFmtId="4" fontId="63" fillId="0" borderId="10">
      <alignment horizontal="right" vertical="center"/>
      <protection locked="0"/>
    </xf>
    <xf numFmtId="4" fontId="63" fillId="0" borderId="10" applyProtection="0">
      <alignment horizontal="right" vertical="center"/>
    </xf>
    <xf numFmtId="49" fontId="61" fillId="0" borderId="10">
      <alignment horizontal="left" vertical="center"/>
      <protection locked="0"/>
    </xf>
    <xf numFmtId="49" fontId="62" fillId="0" borderId="10">
      <alignment horizontal="left" vertical="center"/>
      <protection locked="0"/>
    </xf>
    <xf numFmtId="4" fontId="61" fillId="0" borderId="10">
      <alignment horizontal="right" vertical="center"/>
      <protection locked="0"/>
    </xf>
    <xf numFmtId="0" fontId="34" fillId="0" borderId="9" applyNumberFormat="0" applyProtection="0"/>
    <xf numFmtId="0" fontId="65" fillId="14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>
      <protection locked="0"/>
    </xf>
    <xf numFmtId="0" fontId="66" fillId="14" borderId="1" applyNumberFormat="0" applyProtection="0"/>
    <xf numFmtId="4" fontId="67" fillId="8" borderId="10">
      <alignment horizontal="right" vertical="center"/>
      <protection locked="0"/>
    </xf>
    <xf numFmtId="4" fontId="67" fillId="17" borderId="10">
      <alignment horizontal="right" vertical="center"/>
      <protection locked="0"/>
    </xf>
    <xf numFmtId="4" fontId="67" fillId="9" borderId="10">
      <alignment horizontal="right" vertical="center"/>
      <protection locked="0"/>
    </xf>
    <xf numFmtId="0" fontId="8" fillId="9" borderId="2" applyNumberFormat="0" applyProtection="0"/>
    <xf numFmtId="0" fontId="68" fillId="0" borderId="0" applyNumberFormat="0" applyBorder="0" applyProtection="0"/>
    <xf numFmtId="49" fontId="45" fillId="0" borderId="10">
      <alignment horizontal="left" vertical="center" wrapText="1"/>
      <protection locked="0"/>
    </xf>
    <xf numFmtId="49" fontId="45" fillId="0" borderId="10">
      <alignment horizontal="left" vertical="center" wrapText="1"/>
      <protection locked="0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2" fillId="0" borderId="0" applyNumberFormat="0" applyBorder="0" applyProtection="0"/>
    <xf numFmtId="0" fontId="19" fillId="0" borderId="6" applyNumberFormat="0" applyProtection="0"/>
    <xf numFmtId="0" fontId="44" fillId="0" borderId="0" applyNumberFormat="0" applyBorder="0" applyProtection="0"/>
    <xf numFmtId="0" fontId="36" fillId="0" borderId="0" applyNumberFormat="0" applyBorder="0" applyProtection="0"/>
  </cellStyleXfs>
  <cellXfs count="355">
    <xf numFmtId="0" fontId="0" fillId="0" borderId="0" xfId="0"/>
    <xf numFmtId="0" fontId="69" fillId="0" borderId="0" xfId="0" applyFont="1" applyFill="1" applyAlignment="1">
      <alignment vertical="center"/>
    </xf>
    <xf numFmtId="0" fontId="69" fillId="0" borderId="0" xfId="0" applyFont="1" applyFill="1" applyAlignment="1">
      <alignment horizontal="right" vertical="center"/>
    </xf>
    <xf numFmtId="0" fontId="70" fillId="0" borderId="0" xfId="0" applyFont="1" applyFill="1" applyAlignment="1">
      <alignment horizontal="left" vertical="center"/>
    </xf>
    <xf numFmtId="0" fontId="0" fillId="0" borderId="0" xfId="0" applyFill="1"/>
    <xf numFmtId="0" fontId="71" fillId="0" borderId="0" xfId="0" applyFont="1" applyFill="1" applyAlignment="1">
      <alignment vertical="center"/>
    </xf>
    <xf numFmtId="0" fontId="69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left" vertical="center" wrapText="1"/>
    </xf>
    <xf numFmtId="0" fontId="69" fillId="0" borderId="0" xfId="0" applyFont="1" applyFill="1" applyAlignment="1">
      <alignment horizontal="left" vertical="center"/>
    </xf>
    <xf numFmtId="0" fontId="69" fillId="0" borderId="0" xfId="0" applyFont="1" applyFill="1" applyAlignment="1">
      <alignment horizontal="left" wrapText="1"/>
    </xf>
    <xf numFmtId="0" fontId="69" fillId="0" borderId="12" xfId="0" applyFont="1" applyFill="1" applyBorder="1" applyAlignment="1">
      <alignment vertical="center"/>
    </xf>
    <xf numFmtId="0" fontId="69" fillId="0" borderId="10" xfId="0" applyFont="1" applyFill="1" applyBorder="1" applyAlignment="1">
      <alignment horizontal="left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vertical="center" wrapText="1"/>
    </xf>
    <xf numFmtId="0" fontId="69" fillId="0" borderId="10" xfId="0" applyFont="1" applyFill="1" applyBorder="1" applyAlignment="1">
      <alignment vertical="center"/>
    </xf>
    <xf numFmtId="0" fontId="69" fillId="0" borderId="13" xfId="0" applyFont="1" applyFill="1" applyBorder="1" applyAlignment="1">
      <alignment vertical="center"/>
    </xf>
    <xf numFmtId="0" fontId="69" fillId="0" borderId="13" xfId="0" applyFont="1" applyFill="1" applyBorder="1" applyAlignment="1">
      <alignment vertical="center" wrapText="1"/>
    </xf>
    <xf numFmtId="0" fontId="69" fillId="0" borderId="10" xfId="0" applyFont="1" applyFill="1" applyBorder="1" applyAlignment="1">
      <alignment vertical="center" wrapText="1"/>
    </xf>
    <xf numFmtId="0" fontId="69" fillId="0" borderId="14" xfId="0" applyFont="1" applyFill="1" applyBorder="1" applyAlignment="1">
      <alignment vertical="center" wrapText="1"/>
    </xf>
    <xf numFmtId="0" fontId="69" fillId="0" borderId="14" xfId="0" applyFont="1" applyFill="1" applyBorder="1" applyAlignment="1">
      <alignment vertical="center"/>
    </xf>
    <xf numFmtId="0" fontId="70" fillId="0" borderId="0" xfId="0" applyFont="1" applyFill="1" applyAlignment="1">
      <alignment horizontal="center" vertical="center"/>
    </xf>
    <xf numFmtId="0" fontId="69" fillId="0" borderId="10" xfId="0" applyFont="1" applyFill="1" applyBorder="1" applyAlignment="1">
      <alignment horizontal="center" vertical="center" wrapText="1"/>
    </xf>
    <xf numFmtId="0" fontId="69" fillId="0" borderId="10" xfId="63" applyFont="1" applyFill="1" applyBorder="1" applyAlignment="1" applyProtection="1">
      <alignment horizontal="center" vertical="center"/>
    </xf>
    <xf numFmtId="0" fontId="69" fillId="0" borderId="15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vertical="center"/>
    </xf>
    <xf numFmtId="0" fontId="69" fillId="0" borderId="16" xfId="356" applyFont="1" applyFill="1" applyBorder="1" applyAlignment="1" applyProtection="1">
      <alignment horizontal="left" vertical="center" wrapText="1"/>
      <protection locked="0"/>
    </xf>
    <xf numFmtId="0" fontId="69" fillId="6" borderId="16" xfId="0" applyFont="1" applyFill="1" applyBorder="1" applyAlignment="1">
      <alignment horizontal="center" vertical="center" wrapText="1"/>
    </xf>
    <xf numFmtId="177" fontId="69" fillId="6" borderId="10" xfId="0" applyNumberFormat="1" applyFont="1" applyFill="1" applyBorder="1" applyAlignment="1">
      <alignment horizontal="center" vertical="center" wrapText="1"/>
    </xf>
    <xf numFmtId="177" fontId="69" fillId="6" borderId="16" xfId="0" applyNumberFormat="1" applyFont="1" applyFill="1" applyBorder="1" applyAlignment="1">
      <alignment horizontal="center" vertical="center" wrapText="1"/>
    </xf>
    <xf numFmtId="176" fontId="69" fillId="0" borderId="16" xfId="0" applyNumberFormat="1" applyFont="1" applyFill="1" applyBorder="1" applyAlignment="1">
      <alignment horizontal="right" vertical="center" wrapText="1"/>
    </xf>
    <xf numFmtId="0" fontId="69" fillId="0" borderId="10" xfId="356" applyFont="1" applyFill="1" applyBorder="1" applyAlignment="1" applyProtection="1">
      <alignment horizontal="left" vertical="center" wrapText="1"/>
      <protection locked="0"/>
    </xf>
    <xf numFmtId="0" fontId="69" fillId="6" borderId="10" xfId="0" applyFont="1" applyFill="1" applyBorder="1" applyAlignment="1">
      <alignment horizontal="center" vertical="center" wrapText="1"/>
    </xf>
    <xf numFmtId="0" fontId="70" fillId="0" borderId="10" xfId="356" applyFont="1" applyFill="1" applyBorder="1" applyAlignment="1" applyProtection="1">
      <alignment horizontal="left" vertical="center" wrapText="1"/>
      <protection locked="0"/>
    </xf>
    <xf numFmtId="177" fontId="70" fillId="17" borderId="10" xfId="0" applyNumberFormat="1" applyFont="1" applyFill="1" applyBorder="1" applyAlignment="1">
      <alignment horizontal="center" vertical="center" wrapText="1"/>
    </xf>
    <xf numFmtId="177" fontId="70" fillId="0" borderId="10" xfId="0" applyNumberFormat="1" applyFont="1" applyFill="1" applyBorder="1" applyAlignment="1">
      <alignment horizontal="center" vertical="center" wrapText="1"/>
    </xf>
    <xf numFmtId="176" fontId="70" fillId="0" borderId="16" xfId="0" applyNumberFormat="1" applyFont="1" applyFill="1" applyBorder="1" applyAlignment="1">
      <alignment horizontal="right" vertical="center" wrapText="1"/>
    </xf>
    <xf numFmtId="0" fontId="70" fillId="30" borderId="0" xfId="0" applyFont="1" applyFill="1" applyAlignment="1">
      <alignment vertical="center"/>
    </xf>
    <xf numFmtId="0" fontId="69" fillId="6" borderId="10" xfId="0" applyFont="1" applyFill="1" applyBorder="1" applyAlignment="1">
      <alignment horizontal="center" vertical="center"/>
    </xf>
    <xf numFmtId="177" fontId="70" fillId="6" borderId="10" xfId="0" applyNumberFormat="1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left" vertical="center" wrapText="1"/>
    </xf>
    <xf numFmtId="166" fontId="69" fillId="6" borderId="16" xfId="0" applyNumberFormat="1" applyFont="1" applyFill="1" applyBorder="1" applyAlignment="1">
      <alignment horizontal="center" vertical="center" wrapText="1"/>
    </xf>
    <xf numFmtId="182" fontId="73" fillId="6" borderId="16" xfId="0" applyNumberFormat="1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left" vertical="center" wrapText="1" shrinkToFit="1"/>
    </xf>
    <xf numFmtId="166" fontId="69" fillId="6" borderId="10" xfId="0" applyNumberFormat="1" applyFont="1" applyFill="1" applyBorder="1" applyAlignment="1">
      <alignment horizontal="center" vertical="center" wrapText="1"/>
    </xf>
    <xf numFmtId="0" fontId="69" fillId="29" borderId="10" xfId="0" applyFont="1" applyFill="1" applyBorder="1" applyAlignment="1">
      <alignment horizontal="left" vertical="center" wrapText="1"/>
    </xf>
    <xf numFmtId="182" fontId="69" fillId="6" borderId="16" xfId="0" applyNumberFormat="1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left" vertical="center" wrapText="1"/>
    </xf>
    <xf numFmtId="178" fontId="70" fillId="30" borderId="0" xfId="0" applyNumberFormat="1" applyFont="1" applyFill="1" applyAlignment="1">
      <alignment vertical="center"/>
    </xf>
    <xf numFmtId="0" fontId="70" fillId="0" borderId="10" xfId="0" applyFont="1" applyFill="1" applyBorder="1" applyAlignment="1" applyProtection="1">
      <alignment horizontal="left" vertical="center" wrapText="1"/>
      <protection locked="0"/>
    </xf>
    <xf numFmtId="166" fontId="70" fillId="6" borderId="10" xfId="0" applyNumberFormat="1" applyFont="1" applyFill="1" applyBorder="1" applyAlignment="1">
      <alignment horizontal="center" vertical="center" wrapText="1"/>
    </xf>
    <xf numFmtId="177" fontId="70" fillId="10" borderId="10" xfId="0" applyNumberFormat="1" applyFont="1" applyFill="1" applyBorder="1" applyAlignment="1">
      <alignment horizontal="center" vertical="center" wrapText="1"/>
    </xf>
    <xf numFmtId="166" fontId="70" fillId="0" borderId="10" xfId="0" applyNumberFormat="1" applyFont="1" applyFill="1" applyBorder="1" applyAlignment="1">
      <alignment horizontal="center" vertical="center" wrapText="1"/>
    </xf>
    <xf numFmtId="0" fontId="69" fillId="0" borderId="12" xfId="0" applyFont="1" applyFill="1" applyBorder="1" applyAlignment="1">
      <alignment horizontal="center" vertical="center" wrapText="1"/>
    </xf>
    <xf numFmtId="180" fontId="70" fillId="17" borderId="10" xfId="0" applyNumberFormat="1" applyFont="1" applyFill="1" applyBorder="1" applyAlignment="1">
      <alignment horizontal="center" vertical="center" wrapText="1"/>
    </xf>
    <xf numFmtId="178" fontId="70" fillId="0" borderId="0" xfId="0" applyNumberFormat="1" applyFont="1" applyFill="1" applyAlignment="1">
      <alignment vertical="center"/>
    </xf>
    <xf numFmtId="177" fontId="70" fillId="8" borderId="10" xfId="0" applyNumberFormat="1" applyFont="1" applyFill="1" applyBorder="1" applyAlignment="1">
      <alignment horizontal="center" vertical="center" wrapText="1"/>
    </xf>
    <xf numFmtId="166" fontId="69" fillId="0" borderId="16" xfId="0" applyNumberFormat="1" applyFont="1" applyFill="1" applyBorder="1" applyAlignment="1">
      <alignment horizontal="center" vertical="center" wrapText="1"/>
    </xf>
    <xf numFmtId="182" fontId="73" fillId="0" borderId="16" xfId="0" applyNumberFormat="1" applyFont="1" applyFill="1" applyBorder="1" applyAlignment="1">
      <alignment horizontal="center" vertical="center" wrapText="1"/>
    </xf>
    <xf numFmtId="166" fontId="69" fillId="0" borderId="10" xfId="0" applyNumberFormat="1" applyFont="1" applyFill="1" applyBorder="1" applyAlignment="1">
      <alignment horizontal="center" vertical="center" wrapText="1"/>
    </xf>
    <xf numFmtId="166" fontId="69" fillId="0" borderId="12" xfId="0" applyNumberFormat="1" applyFont="1" applyFill="1" applyBorder="1" applyAlignment="1">
      <alignment horizontal="center" vertical="center" wrapText="1"/>
    </xf>
    <xf numFmtId="182" fontId="73" fillId="0" borderId="14" xfId="0" applyNumberFormat="1" applyFont="1" applyFill="1" applyBorder="1" applyAlignment="1">
      <alignment horizontal="center" vertical="center" wrapText="1"/>
    </xf>
    <xf numFmtId="166" fontId="69" fillId="0" borderId="14" xfId="0" applyNumberFormat="1" applyFont="1" applyFill="1" applyBorder="1" applyAlignment="1">
      <alignment horizontal="center" vertical="center" wrapText="1"/>
    </xf>
    <xf numFmtId="0" fontId="69" fillId="6" borderId="10" xfId="0" applyFont="1" applyFill="1" applyBorder="1" applyAlignment="1">
      <alignment horizontal="center"/>
    </xf>
    <xf numFmtId="0" fontId="69" fillId="0" borderId="10" xfId="0" applyFont="1" applyFill="1" applyBorder="1" applyAlignment="1">
      <alignment horizontal="center"/>
    </xf>
    <xf numFmtId="0" fontId="69" fillId="0" borderId="16" xfId="63" applyFont="1" applyFill="1" applyBorder="1" applyAlignment="1" applyProtection="1">
      <alignment horizontal="left" vertical="center" wrapText="1"/>
    </xf>
    <xf numFmtId="0" fontId="69" fillId="0" borderId="16" xfId="0" applyFont="1" applyFill="1" applyBorder="1" applyAlignment="1">
      <alignment horizontal="center" vertical="center"/>
    </xf>
    <xf numFmtId="0" fontId="69" fillId="0" borderId="10" xfId="63" applyFont="1" applyFill="1" applyBorder="1" applyAlignment="1" applyProtection="1">
      <alignment horizontal="left" vertical="center" wrapText="1"/>
    </xf>
    <xf numFmtId="166" fontId="69" fillId="12" borderId="16" xfId="0" applyNumberFormat="1" applyFont="1" applyFill="1" applyBorder="1" applyAlignment="1">
      <alignment horizontal="center" vertical="center" wrapText="1"/>
    </xf>
    <xf numFmtId="166" fontId="74" fillId="0" borderId="10" xfId="0" applyNumberFormat="1" applyFont="1" applyFill="1" applyBorder="1" applyAlignment="1">
      <alignment horizontal="center" vertical="center" wrapText="1"/>
    </xf>
    <xf numFmtId="177" fontId="69" fillId="17" borderId="10" xfId="0" applyNumberFormat="1" applyFont="1" applyFill="1" applyBorder="1" applyAlignment="1">
      <alignment horizontal="center" vertical="center" wrapText="1"/>
    </xf>
    <xf numFmtId="177" fontId="69" fillId="0" borderId="10" xfId="0" applyNumberFormat="1" applyFont="1" applyFill="1" applyBorder="1" applyAlignment="1">
      <alignment horizontal="center" vertical="center" wrapText="1"/>
    </xf>
    <xf numFmtId="0" fontId="70" fillId="0" borderId="10" xfId="63" applyFont="1" applyFill="1" applyBorder="1" applyAlignment="1" applyProtection="1">
      <alignment horizontal="left" vertical="center" wrapText="1"/>
    </xf>
    <xf numFmtId="177" fontId="70" fillId="0" borderId="16" xfId="0" applyNumberFormat="1" applyFont="1" applyFill="1" applyBorder="1" applyAlignment="1">
      <alignment horizontal="center" vertical="center" wrapText="1"/>
    </xf>
    <xf numFmtId="184" fontId="70" fillId="0" borderId="16" xfId="0" applyNumberFormat="1" applyFont="1" applyFill="1" applyBorder="1" applyAlignment="1">
      <alignment horizontal="center" vertical="center" wrapText="1"/>
    </xf>
    <xf numFmtId="184" fontId="70" fillId="0" borderId="10" xfId="0" applyNumberFormat="1" applyFont="1" applyFill="1" applyBorder="1" applyAlignment="1">
      <alignment horizontal="center" vertical="center" wrapText="1"/>
    </xf>
    <xf numFmtId="184" fontId="70" fillId="0" borderId="16" xfId="0" applyNumberFormat="1" applyFont="1" applyFill="1" applyBorder="1" applyAlignment="1">
      <alignment horizontal="right" vertical="center" wrapText="1"/>
    </xf>
    <xf numFmtId="0" fontId="69" fillId="0" borderId="10" xfId="0" applyFont="1" applyFill="1" applyBorder="1" applyAlignment="1" applyProtection="1">
      <alignment horizontal="left" vertical="center" wrapText="1"/>
      <protection locked="0"/>
    </xf>
    <xf numFmtId="177" fontId="69" fillId="0" borderId="16" xfId="0" applyNumberFormat="1" applyFont="1" applyFill="1" applyBorder="1" applyAlignment="1">
      <alignment horizontal="center" vertical="center" wrapText="1"/>
    </xf>
    <xf numFmtId="177" fontId="69" fillId="0" borderId="16" xfId="0" applyNumberFormat="1" applyFont="1" applyFill="1" applyBorder="1" applyAlignment="1">
      <alignment horizontal="right" vertical="center" wrapText="1"/>
    </xf>
    <xf numFmtId="0" fontId="70" fillId="0" borderId="16" xfId="0" applyFont="1" applyFill="1" applyBorder="1" applyAlignment="1" applyProtection="1">
      <alignment horizontal="left" vertical="center" wrapText="1"/>
      <protection locked="0"/>
    </xf>
    <xf numFmtId="0" fontId="69" fillId="0" borderId="15" xfId="0" applyFont="1" applyFill="1" applyBorder="1" applyAlignment="1">
      <alignment horizontal="center" vertical="center"/>
    </xf>
    <xf numFmtId="177" fontId="69" fillId="0" borderId="16" xfId="0" applyNumberFormat="1" applyFont="1" applyBorder="1" applyAlignment="1">
      <alignment horizontal="center" vertical="center" wrapText="1"/>
    </xf>
    <xf numFmtId="177" fontId="75" fillId="29" borderId="10" xfId="0" applyNumberFormat="1" applyFont="1" applyFill="1" applyBorder="1" applyAlignment="1">
      <alignment horizontal="center" vertical="center" wrapText="1"/>
    </xf>
    <xf numFmtId="0" fontId="70" fillId="0" borderId="15" xfId="0" applyFont="1" applyFill="1" applyBorder="1" applyAlignment="1" applyProtection="1">
      <alignment horizontal="left" vertical="center" wrapText="1"/>
      <protection locked="0"/>
    </xf>
    <xf numFmtId="177" fontId="70" fillId="17" borderId="16" xfId="0" applyNumberFormat="1" applyFont="1" applyFill="1" applyBorder="1" applyAlignment="1">
      <alignment horizontal="center" vertical="center" wrapText="1"/>
    </xf>
    <xf numFmtId="166" fontId="70" fillId="17" borderId="10" xfId="0" applyNumberFormat="1" applyFont="1" applyFill="1" applyBorder="1" applyAlignment="1">
      <alignment horizontal="center" vertical="center" wrapText="1"/>
    </xf>
    <xf numFmtId="166" fontId="69" fillId="13" borderId="16" xfId="0" applyNumberFormat="1" applyFont="1" applyFill="1" applyBorder="1" applyAlignment="1">
      <alignment horizontal="center" vertical="center" wrapText="1"/>
    </xf>
    <xf numFmtId="166" fontId="69" fillId="13" borderId="10" xfId="0" applyNumberFormat="1" applyFont="1" applyFill="1" applyBorder="1" applyAlignment="1">
      <alignment horizontal="center" vertical="center" wrapText="1"/>
    </xf>
    <xf numFmtId="176" fontId="69" fillId="0" borderId="10" xfId="0" applyNumberFormat="1" applyFont="1" applyFill="1" applyBorder="1" applyAlignment="1">
      <alignment horizontal="right" vertical="center" wrapText="1"/>
    </xf>
    <xf numFmtId="0" fontId="69" fillId="0" borderId="16" xfId="0" applyFont="1" applyFill="1" applyBorder="1" applyAlignment="1" applyProtection="1">
      <alignment horizontal="left" vertical="center" wrapText="1"/>
      <protection locked="0"/>
    </xf>
    <xf numFmtId="175" fontId="69" fillId="10" borderId="16" xfId="0" applyNumberFormat="1" applyFont="1" applyFill="1" applyBorder="1" applyAlignment="1">
      <alignment horizontal="center" vertical="center" wrapText="1"/>
    </xf>
    <xf numFmtId="177" fontId="69" fillId="10" borderId="16" xfId="0" applyNumberFormat="1" applyFont="1" applyFill="1" applyBorder="1" applyAlignment="1">
      <alignment horizontal="center" vertical="center" wrapText="1"/>
    </xf>
    <xf numFmtId="177" fontId="69" fillId="10" borderId="10" xfId="0" applyNumberFormat="1" applyFont="1" applyFill="1" applyBorder="1" applyAlignment="1">
      <alignment horizontal="center" vertical="center" wrapText="1"/>
    </xf>
    <xf numFmtId="175" fontId="69" fillId="10" borderId="10" xfId="0" applyNumberFormat="1" applyFont="1" applyFill="1" applyBorder="1" applyAlignment="1">
      <alignment horizontal="center" vertical="center" wrapText="1"/>
    </xf>
    <xf numFmtId="0" fontId="69" fillId="0" borderId="15" xfId="0" applyFont="1" applyFill="1" applyBorder="1" applyAlignment="1" applyProtection="1">
      <alignment horizontal="left" vertical="center" wrapText="1"/>
      <protection locked="0"/>
    </xf>
    <xf numFmtId="175" fontId="69" fillId="10" borderId="15" xfId="0" applyNumberFormat="1" applyFont="1" applyFill="1" applyBorder="1" applyAlignment="1">
      <alignment horizontal="center" vertical="center" wrapText="1"/>
    </xf>
    <xf numFmtId="176" fontId="69" fillId="0" borderId="10" xfId="0" applyNumberFormat="1" applyFont="1" applyFill="1" applyBorder="1" applyAlignment="1">
      <alignment horizontal="center" vertical="center" wrapText="1"/>
    </xf>
    <xf numFmtId="166" fontId="69" fillId="12" borderId="10" xfId="0" applyNumberFormat="1" applyFont="1" applyFill="1" applyBorder="1" applyAlignment="1">
      <alignment horizontal="center" vertical="center" wrapText="1"/>
    </xf>
    <xf numFmtId="0" fontId="75" fillId="0" borderId="0" xfId="0" applyFont="1" applyFill="1" applyAlignment="1">
      <alignment vertical="center"/>
    </xf>
    <xf numFmtId="166" fontId="70" fillId="13" borderId="16" xfId="0" applyNumberFormat="1" applyFont="1" applyFill="1" applyBorder="1" applyAlignment="1">
      <alignment horizontal="center" vertical="center" wrapText="1"/>
    </xf>
    <xf numFmtId="166" fontId="70" fillId="12" borderId="10" xfId="0" applyNumberFormat="1" applyFont="1" applyFill="1" applyBorder="1" applyAlignment="1">
      <alignment horizontal="center" vertical="center" wrapText="1"/>
    </xf>
    <xf numFmtId="49" fontId="69" fillId="0" borderId="16" xfId="0" applyNumberFormat="1" applyFont="1" applyFill="1" applyBorder="1" applyAlignment="1">
      <alignment horizontal="center" vertical="center"/>
    </xf>
    <xf numFmtId="166" fontId="70" fillId="17" borderId="16" xfId="0" applyNumberFormat="1" applyFont="1" applyFill="1" applyBorder="1" applyAlignment="1">
      <alignment horizontal="center" vertical="center" wrapText="1"/>
    </xf>
    <xf numFmtId="166" fontId="70" fillId="0" borderId="16" xfId="0" applyNumberFormat="1" applyFont="1" applyFill="1" applyBorder="1" applyAlignment="1">
      <alignment horizontal="center" vertical="center" wrapText="1"/>
    </xf>
    <xf numFmtId="49" fontId="69" fillId="0" borderId="10" xfId="0" applyNumberFormat="1" applyFont="1" applyFill="1" applyBorder="1" applyAlignment="1">
      <alignment horizontal="center" vertical="center"/>
    </xf>
    <xf numFmtId="49" fontId="69" fillId="0" borderId="15" xfId="0" applyNumberFormat="1" applyFont="1" applyFill="1" applyBorder="1" applyAlignment="1">
      <alignment horizontal="center" vertical="center"/>
    </xf>
    <xf numFmtId="175" fontId="70" fillId="6" borderId="10" xfId="0" applyNumberFormat="1" applyFont="1" applyFill="1" applyBorder="1" applyAlignment="1">
      <alignment horizontal="center" vertical="center" wrapText="1"/>
    </xf>
    <xf numFmtId="175" fontId="69" fillId="6" borderId="10" xfId="0" applyNumberFormat="1" applyFont="1" applyFill="1" applyBorder="1" applyAlignment="1">
      <alignment horizontal="center" vertical="center" wrapText="1"/>
    </xf>
    <xf numFmtId="175" fontId="69" fillId="6" borderId="16" xfId="0" applyNumberFormat="1" applyFont="1" applyFill="1" applyBorder="1" applyAlignment="1">
      <alignment horizontal="center" vertical="center" wrapText="1"/>
    </xf>
    <xf numFmtId="49" fontId="69" fillId="0" borderId="0" xfId="0" applyNumberFormat="1" applyFont="1" applyFill="1" applyAlignment="1">
      <alignment horizontal="center" vertical="center"/>
    </xf>
    <xf numFmtId="166" fontId="69" fillId="0" borderId="0" xfId="0" applyNumberFormat="1" applyFont="1" applyFill="1" applyAlignment="1">
      <alignment horizontal="center" vertical="center" wrapText="1"/>
    </xf>
    <xf numFmtId="166" fontId="74" fillId="0" borderId="0" xfId="0" applyNumberFormat="1" applyFont="1" applyFill="1" applyAlignment="1">
      <alignment horizontal="center" vertical="center" wrapText="1"/>
    </xf>
    <xf numFmtId="176" fontId="74" fillId="0" borderId="0" xfId="0" applyNumberFormat="1" applyFont="1" applyFill="1" applyAlignment="1">
      <alignment horizontal="center" vertical="center" wrapText="1"/>
    </xf>
    <xf numFmtId="0" fontId="71" fillId="0" borderId="0" xfId="0" applyFont="1" applyFill="1" applyAlignment="1">
      <alignment horizontal="left" vertical="center" wrapText="1"/>
    </xf>
    <xf numFmtId="176" fontId="69" fillId="0" borderId="0" xfId="0" applyNumberFormat="1" applyFont="1" applyFill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/>
    </xf>
    <xf numFmtId="0" fontId="71" fillId="0" borderId="0" xfId="0" applyFont="1" applyFill="1" applyAlignment="1" applyProtection="1">
      <alignment horizontal="left" vertical="center"/>
      <protection locked="0"/>
    </xf>
    <xf numFmtId="0" fontId="69" fillId="0" borderId="0" xfId="0" applyFont="1" applyFill="1" applyAlignment="1">
      <alignment horizontal="center" vertical="center" wrapText="1"/>
    </xf>
    <xf numFmtId="0" fontId="69" fillId="0" borderId="0" xfId="0" applyFont="1" applyFill="1" applyAlignment="1" applyProtection="1">
      <alignment horizontal="left" vertical="center"/>
      <protection locked="0"/>
    </xf>
    <xf numFmtId="0" fontId="70" fillId="0" borderId="0" xfId="0" applyFont="1" applyFill="1" applyAlignment="1" applyProtection="1">
      <alignment horizontal="left" vertical="center"/>
      <protection locked="0"/>
    </xf>
    <xf numFmtId="0" fontId="69" fillId="0" borderId="0" xfId="0" applyFont="1" applyFill="1" applyAlignment="1">
      <alignment vertical="center" wrapText="1"/>
    </xf>
    <xf numFmtId="0" fontId="70" fillId="0" borderId="0" xfId="0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 wrapText="1"/>
    </xf>
    <xf numFmtId="0" fontId="0" fillId="0" borderId="0" xfId="0" applyFill="1"/>
    <xf numFmtId="0" fontId="0" fillId="0" borderId="13" xfId="0" applyFill="1" applyBorder="1"/>
    <xf numFmtId="0" fontId="69" fillId="0" borderId="13" xfId="0" applyFont="1" applyFill="1" applyBorder="1" applyAlignment="1">
      <alignment horizontal="left" vertical="center" wrapText="1"/>
    </xf>
    <xf numFmtId="0" fontId="69" fillId="0" borderId="14" xfId="0" applyFont="1" applyFill="1" applyBorder="1" applyAlignment="1">
      <alignment horizontal="left" vertical="center" wrapText="1"/>
    </xf>
    <xf numFmtId="0" fontId="0" fillId="0" borderId="14" xfId="0" applyFill="1" applyBorder="1"/>
    <xf numFmtId="0" fontId="70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 wrapText="1"/>
    </xf>
    <xf numFmtId="0" fontId="69" fillId="0" borderId="10" xfId="63" applyFont="1" applyFill="1" applyBorder="1" applyAlignment="1" applyProtection="1">
      <alignment horizontal="center" vertical="center"/>
    </xf>
    <xf numFmtId="0" fontId="70" fillId="0" borderId="10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left" vertical="center" wrapText="1"/>
    </xf>
    <xf numFmtId="0" fontId="70" fillId="0" borderId="10" xfId="0" applyFont="1" applyFill="1" applyBorder="1" applyAlignment="1" applyProtection="1">
      <alignment horizontal="center" vertical="center" wrapText="1"/>
      <protection locked="0"/>
    </xf>
    <xf numFmtId="0" fontId="70" fillId="0" borderId="10" xfId="54" applyFont="1" applyFill="1" applyBorder="1" applyAlignment="1" applyProtection="1">
      <alignment horizontal="center" vertical="center" wrapText="1"/>
    </xf>
    <xf numFmtId="176" fontId="69" fillId="0" borderId="0" xfId="0" applyNumberFormat="1" applyFont="1" applyFill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/>
    </xf>
    <xf numFmtId="0" fontId="69" fillId="0" borderId="18" xfId="0" applyFont="1" applyFill="1" applyBorder="1" applyAlignment="1">
      <alignment horizontal="center" vertical="center"/>
    </xf>
    <xf numFmtId="0" fontId="71" fillId="0" borderId="17" xfId="0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center" vertical="center" wrapText="1"/>
    </xf>
    <xf numFmtId="0" fontId="70" fillId="0" borderId="0" xfId="0" applyFont="1" applyFill="1" applyAlignment="1">
      <alignment horizontal="center" vertical="center" wrapText="1"/>
    </xf>
    <xf numFmtId="0" fontId="69" fillId="29" borderId="0" xfId="0" applyFont="1" applyFill="1" applyAlignment="1">
      <alignment horizontal="center" vertical="center" wrapText="1"/>
    </xf>
    <xf numFmtId="0" fontId="69" fillId="29" borderId="10" xfId="0" applyFont="1" applyFill="1" applyBorder="1" applyAlignment="1">
      <alignment horizontal="center" vertical="center" wrapText="1"/>
    </xf>
    <xf numFmtId="0" fontId="73" fillId="0" borderId="0" xfId="0" applyFont="1" applyFill="1" applyAlignment="1">
      <alignment vertical="center"/>
    </xf>
    <xf numFmtId="0" fontId="69" fillId="29" borderId="10" xfId="0" applyFont="1" applyFill="1" applyBorder="1" applyAlignment="1">
      <alignment horizontal="center" vertical="center"/>
    </xf>
    <xf numFmtId="177" fontId="73" fillId="0" borderId="0" xfId="0" applyNumberFormat="1" applyFont="1" applyFill="1" applyAlignment="1">
      <alignment horizontal="right" vertical="center"/>
    </xf>
    <xf numFmtId="178" fontId="73" fillId="0" borderId="0" xfId="0" applyNumberFormat="1" applyFont="1" applyFill="1" applyAlignment="1">
      <alignment horizontal="right" vertical="center"/>
    </xf>
    <xf numFmtId="177" fontId="69" fillId="29" borderId="10" xfId="0" applyNumberFormat="1" applyFont="1" applyFill="1" applyBorder="1" applyAlignment="1">
      <alignment horizontal="center" vertical="center" wrapText="1"/>
    </xf>
    <xf numFmtId="179" fontId="69" fillId="0" borderId="10" xfId="273" applyNumberFormat="1" applyFont="1" applyFill="1" applyBorder="1" applyAlignment="1" applyProtection="1">
      <alignment horizontal="right" vertical="center" wrapText="1"/>
    </xf>
    <xf numFmtId="178" fontId="75" fillId="0" borderId="0" xfId="0" applyNumberFormat="1" applyFont="1" applyFill="1" applyAlignment="1">
      <alignment vertical="center"/>
    </xf>
    <xf numFmtId="0" fontId="69" fillId="15" borderId="10" xfId="0" applyFont="1" applyFill="1" applyBorder="1" applyAlignment="1">
      <alignment horizontal="left" vertical="center" wrapText="1"/>
    </xf>
    <xf numFmtId="0" fontId="69" fillId="15" borderId="10" xfId="0" applyFont="1" applyFill="1" applyBorder="1" applyAlignment="1">
      <alignment horizontal="center" vertical="center"/>
    </xf>
    <xf numFmtId="177" fontId="69" fillId="15" borderId="10" xfId="0" applyNumberFormat="1" applyFont="1" applyFill="1" applyBorder="1" applyAlignment="1">
      <alignment horizontal="center" vertical="center" wrapText="1"/>
    </xf>
    <xf numFmtId="179" fontId="69" fillId="15" borderId="10" xfId="273" applyNumberFormat="1" applyFont="1" applyFill="1" applyBorder="1" applyAlignment="1" applyProtection="1">
      <alignment horizontal="right" vertical="center" wrapText="1"/>
    </xf>
    <xf numFmtId="0" fontId="73" fillId="15" borderId="0" xfId="0" applyFont="1" applyFill="1" applyAlignment="1">
      <alignment vertical="center"/>
    </xf>
    <xf numFmtId="0" fontId="69" fillId="15" borderId="0" xfId="0" applyFont="1" applyFill="1" applyAlignment="1">
      <alignment vertical="center"/>
    </xf>
    <xf numFmtId="166" fontId="69" fillId="29" borderId="10" xfId="0" applyNumberFormat="1" applyFont="1" applyFill="1" applyBorder="1" applyAlignment="1">
      <alignment horizontal="center" vertical="center" wrapText="1"/>
    </xf>
    <xf numFmtId="177" fontId="69" fillId="29" borderId="10" xfId="273" applyNumberFormat="1" applyFont="1" applyFill="1" applyBorder="1" applyAlignment="1" applyProtection="1">
      <alignment horizontal="right" vertical="center" wrapText="1"/>
    </xf>
    <xf numFmtId="178" fontId="69" fillId="0" borderId="0" xfId="0" applyNumberFormat="1" applyFont="1" applyFill="1" applyAlignment="1">
      <alignment vertical="center"/>
    </xf>
    <xf numFmtId="177" fontId="69" fillId="0" borderId="10" xfId="273" applyNumberFormat="1" applyFont="1" applyFill="1" applyBorder="1" applyAlignment="1" applyProtection="1">
      <alignment horizontal="right" vertical="center" wrapText="1"/>
    </xf>
    <xf numFmtId="180" fontId="69" fillId="29" borderId="10" xfId="0" applyNumberFormat="1" applyFont="1" applyFill="1" applyBorder="1" applyAlignment="1">
      <alignment horizontal="center" vertical="center" wrapText="1"/>
    </xf>
    <xf numFmtId="179" fontId="69" fillId="29" borderId="10" xfId="273" applyNumberFormat="1" applyFont="1" applyFill="1" applyBorder="1" applyAlignment="1" applyProtection="1">
      <alignment horizontal="right" vertical="center" wrapText="1"/>
    </xf>
    <xf numFmtId="0" fontId="70" fillId="29" borderId="10" xfId="0" applyFont="1" applyFill="1" applyBorder="1" applyAlignment="1">
      <alignment horizontal="left" vertical="center" wrapText="1"/>
    </xf>
    <xf numFmtId="0" fontId="70" fillId="6" borderId="10" xfId="0" applyFont="1" applyFill="1" applyBorder="1" applyAlignment="1">
      <alignment horizontal="center" vertical="center"/>
    </xf>
    <xf numFmtId="177" fontId="70" fillId="30" borderId="10" xfId="0" applyNumberFormat="1" applyFont="1" applyFill="1" applyBorder="1" applyAlignment="1">
      <alignment horizontal="center" vertical="center" wrapText="1"/>
    </xf>
    <xf numFmtId="181" fontId="70" fillId="30" borderId="10" xfId="273" applyNumberFormat="1" applyFont="1" applyFill="1" applyBorder="1" applyAlignment="1" applyProtection="1">
      <alignment horizontal="right" vertical="center" wrapText="1"/>
    </xf>
    <xf numFmtId="177" fontId="73" fillId="0" borderId="10" xfId="0" applyNumberFormat="1" applyFont="1" applyFill="1" applyBorder="1" applyAlignment="1">
      <alignment horizontal="center" vertical="center" wrapText="1"/>
    </xf>
    <xf numFmtId="166" fontId="69" fillId="15" borderId="10" xfId="0" applyNumberFormat="1" applyFont="1" applyFill="1" applyBorder="1" applyAlignment="1">
      <alignment horizontal="center" vertical="center" wrapText="1"/>
    </xf>
    <xf numFmtId="178" fontId="69" fillId="15" borderId="0" xfId="0" applyNumberFormat="1" applyFont="1" applyFill="1" applyAlignment="1">
      <alignment vertical="center"/>
    </xf>
    <xf numFmtId="182" fontId="69" fillId="29" borderId="10" xfId="0" applyNumberFormat="1" applyFont="1" applyFill="1" applyBorder="1" applyAlignment="1">
      <alignment horizontal="center" vertical="center" wrapText="1"/>
    </xf>
    <xf numFmtId="183" fontId="69" fillId="0" borderId="0" xfId="0" applyNumberFormat="1" applyFont="1" applyFill="1" applyAlignment="1">
      <alignment vertical="center"/>
    </xf>
    <xf numFmtId="177" fontId="70" fillId="29" borderId="10" xfId="0" applyNumberFormat="1" applyFont="1" applyFill="1" applyBorder="1" applyAlignment="1">
      <alignment horizontal="center" vertical="center" wrapText="1"/>
    </xf>
    <xf numFmtId="0" fontId="69" fillId="31" borderId="10" xfId="0" applyFont="1" applyFill="1" applyBorder="1" applyAlignment="1">
      <alignment horizontal="left" vertical="center" wrapText="1"/>
    </xf>
    <xf numFmtId="0" fontId="69" fillId="15" borderId="10" xfId="0" applyFont="1" applyFill="1" applyBorder="1" applyAlignment="1">
      <alignment horizontal="left" vertical="center" wrapText="1" shrinkToFit="1"/>
    </xf>
    <xf numFmtId="170" fontId="69" fillId="0" borderId="0" xfId="0" applyNumberFormat="1" applyFont="1" applyFill="1" applyAlignment="1">
      <alignment vertical="center"/>
    </xf>
    <xf numFmtId="179" fontId="70" fillId="29" borderId="10" xfId="273" applyNumberFormat="1" applyFont="1" applyFill="1" applyBorder="1" applyAlignment="1" applyProtection="1">
      <alignment horizontal="right" vertical="center" wrapText="1"/>
    </xf>
    <xf numFmtId="166" fontId="73" fillId="29" borderId="10" xfId="0" applyNumberFormat="1" applyFont="1" applyFill="1" applyBorder="1" applyAlignment="1">
      <alignment horizontal="center" vertical="center" wrapText="1"/>
    </xf>
    <xf numFmtId="181" fontId="69" fillId="0" borderId="0" xfId="0" applyNumberFormat="1" applyFont="1" applyFill="1" applyAlignment="1">
      <alignment vertical="center"/>
    </xf>
    <xf numFmtId="0" fontId="69" fillId="8" borderId="0" xfId="0" applyFont="1" applyFill="1" applyAlignment="1">
      <alignment vertical="center"/>
    </xf>
    <xf numFmtId="182" fontId="70" fillId="6" borderId="10" xfId="0" applyNumberFormat="1" applyFont="1" applyFill="1" applyBorder="1" applyAlignment="1">
      <alignment horizontal="center" vertical="center" wrapText="1"/>
    </xf>
    <xf numFmtId="0" fontId="70" fillId="8" borderId="0" xfId="0" applyFont="1" applyFill="1" applyAlignment="1">
      <alignment vertical="center"/>
    </xf>
    <xf numFmtId="166" fontId="73" fillId="0" borderId="10" xfId="0" applyNumberFormat="1" applyFont="1" applyFill="1" applyBorder="1" applyAlignment="1">
      <alignment horizontal="center" vertical="center" wrapText="1"/>
    </xf>
    <xf numFmtId="180" fontId="69" fillId="0" borderId="10" xfId="0" applyNumberFormat="1" applyFont="1" applyFill="1" applyBorder="1" applyAlignment="1">
      <alignment horizontal="center" vertical="center" wrapText="1"/>
    </xf>
    <xf numFmtId="180" fontId="69" fillId="8" borderId="10" xfId="0" applyNumberFormat="1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left" vertical="center"/>
    </xf>
    <xf numFmtId="180" fontId="69" fillId="6" borderId="10" xfId="0" applyNumberFormat="1" applyFont="1" applyFill="1" applyBorder="1" applyAlignment="1">
      <alignment horizontal="center" vertical="center" wrapText="1"/>
    </xf>
    <xf numFmtId="0" fontId="70" fillId="6" borderId="10" xfId="0" applyFont="1" applyFill="1" applyBorder="1" applyAlignment="1">
      <alignment horizontal="center"/>
    </xf>
    <xf numFmtId="0" fontId="69" fillId="29" borderId="0" xfId="0" applyFont="1" applyFill="1" applyAlignment="1">
      <alignment horizontal="center" vertical="center"/>
    </xf>
    <xf numFmtId="0" fontId="76" fillId="0" borderId="0" xfId="0" applyFont="1" applyFill="1" applyAlignment="1">
      <alignment horizontal="center" vertical="center" wrapText="1"/>
    </xf>
    <xf numFmtId="0" fontId="70" fillId="0" borderId="10" xfId="0" applyFont="1" applyFill="1" applyBorder="1" applyAlignment="1">
      <alignment horizontal="left" vertical="center"/>
    </xf>
    <xf numFmtId="0" fontId="70" fillId="0" borderId="12" xfId="0" applyFont="1" applyFill="1" applyBorder="1" applyAlignment="1">
      <alignment horizontal="left" vertical="center" wrapText="1"/>
    </xf>
    <xf numFmtId="176" fontId="69" fillId="0" borderId="18" xfId="0" applyNumberFormat="1" applyFont="1" applyFill="1" applyBorder="1" applyAlignment="1">
      <alignment horizontal="left" vertical="center" wrapText="1"/>
    </xf>
    <xf numFmtId="0" fontId="69" fillId="0" borderId="18" xfId="0" applyFont="1" applyFill="1" applyBorder="1" applyAlignment="1">
      <alignment vertical="center"/>
    </xf>
    <xf numFmtId="0" fontId="71" fillId="0" borderId="0" xfId="0" applyFont="1" applyFill="1" applyAlignment="1">
      <alignment horizontal="center" vertical="center" wrapText="1"/>
    </xf>
    <xf numFmtId="0" fontId="69" fillId="0" borderId="0" xfId="0" applyFont="1" applyFill="1" applyAlignment="1">
      <alignment horizontal="left" vertical="center"/>
    </xf>
    <xf numFmtId="0" fontId="70" fillId="0" borderId="0" xfId="63" applyFont="1" applyFill="1" applyAlignment="1" applyProtection="1">
      <alignment horizontal="center" vertical="center"/>
    </xf>
    <xf numFmtId="0" fontId="69" fillId="0" borderId="0" xfId="63" applyFont="1" applyFill="1" applyAlignment="1" applyProtection="1">
      <alignment vertical="center"/>
    </xf>
    <xf numFmtId="0" fontId="69" fillId="0" borderId="10" xfId="63" applyFont="1" applyFill="1" applyBorder="1" applyAlignment="1" applyProtection="1">
      <alignment horizontal="center" vertical="center" wrapText="1"/>
    </xf>
    <xf numFmtId="0" fontId="69" fillId="29" borderId="10" xfId="63" applyFont="1" applyFill="1" applyBorder="1" applyAlignment="1" applyProtection="1">
      <alignment horizontal="center" vertical="center"/>
    </xf>
    <xf numFmtId="0" fontId="70" fillId="0" borderId="0" xfId="63" applyFont="1" applyFill="1" applyAlignment="1" applyProtection="1">
      <alignment vertical="center"/>
    </xf>
    <xf numFmtId="0" fontId="70" fillId="0" borderId="10" xfId="0" applyFont="1" applyFill="1" applyBorder="1" applyAlignment="1">
      <alignment horizontal="center" vertical="center"/>
    </xf>
    <xf numFmtId="177" fontId="75" fillId="17" borderId="10" xfId="0" applyNumberFormat="1" applyFont="1" applyFill="1" applyBorder="1" applyAlignment="1">
      <alignment horizontal="center" vertical="center" wrapText="1"/>
    </xf>
    <xf numFmtId="179" fontId="70" fillId="0" borderId="10" xfId="273" applyNumberFormat="1" applyFont="1" applyFill="1" applyBorder="1" applyAlignment="1" applyProtection="1">
      <alignment horizontal="right" vertical="center" wrapText="1"/>
    </xf>
    <xf numFmtId="177" fontId="73" fillId="0" borderId="10" xfId="0" applyNumberFormat="1" applyFont="1" applyFill="1" applyBorder="1" applyAlignment="1">
      <alignment vertical="center" wrapText="1"/>
    </xf>
    <xf numFmtId="166" fontId="73" fillId="0" borderId="10" xfId="0" applyNumberFormat="1" applyFont="1" applyFill="1" applyBorder="1" applyAlignment="1">
      <alignment vertical="center" wrapText="1"/>
    </xf>
    <xf numFmtId="184" fontId="73" fillId="0" borderId="10" xfId="0" applyNumberFormat="1" applyFont="1" applyFill="1" applyBorder="1" applyAlignment="1">
      <alignment vertical="center" wrapText="1"/>
    </xf>
    <xf numFmtId="0" fontId="70" fillId="0" borderId="10" xfId="63" applyFont="1" applyFill="1" applyBorder="1" applyAlignment="1" applyProtection="1">
      <alignment horizontal="center" vertical="center"/>
    </xf>
    <xf numFmtId="0" fontId="69" fillId="29" borderId="10" xfId="63" applyFont="1" applyFill="1" applyBorder="1" applyAlignment="1" applyProtection="1">
      <alignment horizontal="left" vertical="center" wrapText="1"/>
    </xf>
    <xf numFmtId="184" fontId="73" fillId="29" borderId="10" xfId="0" applyNumberFormat="1" applyFont="1" applyFill="1" applyBorder="1" applyAlignment="1">
      <alignment vertical="center" wrapText="1"/>
    </xf>
    <xf numFmtId="177" fontId="73" fillId="29" borderId="10" xfId="0" applyNumberFormat="1" applyFont="1" applyFill="1" applyBorder="1" applyAlignment="1">
      <alignment horizontal="center" vertical="center" wrapText="1"/>
    </xf>
    <xf numFmtId="166" fontId="70" fillId="29" borderId="10" xfId="0" applyNumberFormat="1" applyFont="1" applyFill="1" applyBorder="1" applyAlignment="1">
      <alignment horizontal="center" vertical="center" wrapText="1"/>
    </xf>
    <xf numFmtId="0" fontId="72" fillId="0" borderId="0" xfId="0" applyFont="1" applyFill="1" applyAlignment="1">
      <alignment horizontal="left" vertical="center" wrapText="1"/>
    </xf>
    <xf numFmtId="176" fontId="69" fillId="29" borderId="0" xfId="0" applyNumberFormat="1" applyFont="1" applyFill="1" applyAlignment="1">
      <alignment vertical="center" wrapText="1"/>
    </xf>
    <xf numFmtId="0" fontId="69" fillId="29" borderId="0" xfId="0" applyFont="1" applyFill="1" applyAlignment="1">
      <alignment vertical="center"/>
    </xf>
    <xf numFmtId="0" fontId="0" fillId="29" borderId="0" xfId="0" applyFill="1" applyAlignment="1">
      <alignment horizontal="center" vertical="center"/>
    </xf>
    <xf numFmtId="0" fontId="69" fillId="0" borderId="0" xfId="63" applyFont="1" applyFill="1" applyAlignment="1" applyProtection="1">
      <alignment horizontal="center" vertical="center"/>
    </xf>
    <xf numFmtId="0" fontId="69" fillId="0" borderId="0" xfId="63" applyFont="1" applyFill="1" applyAlignment="1" applyProtection="1">
      <alignment vertical="center" wrapText="1"/>
    </xf>
    <xf numFmtId="0" fontId="69" fillId="29" borderId="0" xfId="63" applyFont="1" applyFill="1" applyAlignment="1" applyProtection="1">
      <alignment horizontal="center" vertical="center"/>
    </xf>
    <xf numFmtId="0" fontId="70" fillId="0" borderId="0" xfId="63" applyFont="1" applyFill="1" applyAlignment="1" applyProtection="1">
      <alignment horizontal="center" vertical="center"/>
    </xf>
    <xf numFmtId="0" fontId="0" fillId="0" borderId="17" xfId="0" applyFill="1" applyBorder="1"/>
    <xf numFmtId="0" fontId="69" fillId="0" borderId="10" xfId="63" applyFont="1" applyFill="1" applyBorder="1" applyAlignment="1" applyProtection="1">
      <alignment horizontal="center" vertical="center" wrapText="1"/>
    </xf>
    <xf numFmtId="0" fontId="70" fillId="0" borderId="10" xfId="63" applyFont="1" applyFill="1" applyBorder="1" applyAlignment="1" applyProtection="1">
      <alignment horizontal="left" vertical="center" wrapText="1"/>
    </xf>
    <xf numFmtId="0" fontId="0" fillId="0" borderId="18" xfId="0" applyFill="1" applyBorder="1"/>
    <xf numFmtId="0" fontId="69" fillId="29" borderId="0" xfId="0" applyFont="1" applyFill="1" applyAlignment="1">
      <alignment horizontal="right" vertical="center"/>
    </xf>
    <xf numFmtId="0" fontId="69" fillId="0" borderId="10" xfId="0" applyFont="1" applyFill="1" applyBorder="1" applyAlignment="1">
      <alignment horizontal="center" vertical="center" wrapText="1" shrinkToFit="1"/>
    </xf>
    <xf numFmtId="0" fontId="69" fillId="0" borderId="15" xfId="0" applyFont="1" applyFill="1" applyBorder="1" applyAlignment="1">
      <alignment horizontal="center" vertical="center" wrapText="1" shrinkToFit="1"/>
    </xf>
    <xf numFmtId="0" fontId="69" fillId="29" borderId="15" xfId="0" applyFont="1" applyFill="1" applyBorder="1" applyAlignment="1">
      <alignment horizontal="center" vertical="center" wrapText="1"/>
    </xf>
    <xf numFmtId="0" fontId="70" fillId="8" borderId="12" xfId="63" applyFont="1" applyFill="1" applyBorder="1" applyAlignment="1" applyProtection="1">
      <alignment horizontal="left" vertical="center" wrapText="1"/>
    </xf>
    <xf numFmtId="0" fontId="70" fillId="0" borderId="14" xfId="63" applyFont="1" applyFill="1" applyBorder="1" applyAlignment="1" applyProtection="1">
      <alignment horizontal="left" vertical="center" wrapText="1"/>
    </xf>
    <xf numFmtId="0" fontId="70" fillId="29" borderId="14" xfId="63" applyFont="1" applyFill="1" applyBorder="1" applyAlignment="1" applyProtection="1">
      <alignment horizontal="left" vertical="center" wrapText="1"/>
    </xf>
    <xf numFmtId="0" fontId="70" fillId="0" borderId="13" xfId="63" applyFont="1" applyFill="1" applyBorder="1" applyAlignment="1" applyProtection="1">
      <alignment horizontal="left" vertical="center" wrapText="1"/>
    </xf>
    <xf numFmtId="0" fontId="70" fillId="0" borderId="16" xfId="0" applyFont="1" applyFill="1" applyBorder="1" applyAlignment="1">
      <alignment horizontal="left" vertical="center" wrapText="1"/>
    </xf>
    <xf numFmtId="0" fontId="70" fillId="0" borderId="16" xfId="0" applyFont="1" applyFill="1" applyBorder="1" applyAlignment="1">
      <alignment horizontal="center" vertical="center"/>
    </xf>
    <xf numFmtId="0" fontId="77" fillId="0" borderId="0" xfId="63" applyFont="1" applyFill="1" applyAlignment="1" applyProtection="1"/>
    <xf numFmtId="177" fontId="75" fillId="0" borderId="10" xfId="0" applyNumberFormat="1" applyFont="1" applyFill="1" applyBorder="1" applyAlignment="1">
      <alignment horizontal="center" vertical="center" wrapText="1"/>
    </xf>
    <xf numFmtId="166" fontId="73" fillId="12" borderId="10" xfId="0" applyNumberFormat="1" applyFont="1" applyFill="1" applyBorder="1" applyAlignment="1">
      <alignment horizontal="center" vertical="center" wrapText="1"/>
    </xf>
    <xf numFmtId="177" fontId="69" fillId="12" borderId="10" xfId="0" applyNumberFormat="1" applyFont="1" applyFill="1" applyBorder="1" applyAlignment="1">
      <alignment horizontal="center" vertical="center" wrapText="1"/>
    </xf>
    <xf numFmtId="177" fontId="73" fillId="12" borderId="10" xfId="0" applyNumberFormat="1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center" vertical="center"/>
    </xf>
    <xf numFmtId="0" fontId="70" fillId="0" borderId="15" xfId="63" applyFont="1" applyFill="1" applyBorder="1" applyAlignment="1" applyProtection="1">
      <alignment horizontal="left" vertical="center" wrapText="1"/>
    </xf>
    <xf numFmtId="0" fontId="70" fillId="8" borderId="10" xfId="0" applyFont="1" applyFill="1" applyBorder="1" applyAlignment="1">
      <alignment horizontal="left" vertical="center" wrapText="1"/>
    </xf>
    <xf numFmtId="184" fontId="78" fillId="29" borderId="8" xfId="44" applyNumberFormat="1" applyFont="1" applyFill="1" applyBorder="1" applyAlignment="1" applyProtection="1">
      <alignment horizontal="right" vertical="top" wrapText="1"/>
    </xf>
    <xf numFmtId="177" fontId="73" fillId="17" borderId="10" xfId="0" applyNumberFormat="1" applyFont="1" applyFill="1" applyBorder="1" applyAlignment="1">
      <alignment horizontal="center" vertical="center" wrapText="1"/>
    </xf>
    <xf numFmtId="181" fontId="69" fillId="0" borderId="10" xfId="273" applyNumberFormat="1" applyFont="1" applyFill="1" applyBorder="1" applyAlignment="1" applyProtection="1">
      <alignment horizontal="right" vertical="center" wrapText="1"/>
    </xf>
    <xf numFmtId="0" fontId="70" fillId="29" borderId="0" xfId="0" applyFont="1" applyFill="1" applyAlignment="1">
      <alignment horizontal="center" vertical="center"/>
    </xf>
    <xf numFmtId="0" fontId="0" fillId="0" borderId="10" xfId="0" applyFill="1" applyBorder="1"/>
    <xf numFmtId="0" fontId="69" fillId="0" borderId="10" xfId="0" applyFont="1" applyFill="1" applyBorder="1" applyAlignment="1">
      <alignment horizontal="center" vertical="center" wrapText="1" shrinkToFit="1"/>
    </xf>
    <xf numFmtId="180" fontId="70" fillId="12" borderId="10" xfId="0" applyNumberFormat="1" applyFont="1" applyFill="1" applyBorder="1" applyAlignment="1">
      <alignment horizontal="center" vertical="center" wrapText="1"/>
    </xf>
    <xf numFmtId="177" fontId="75" fillId="12" borderId="10" xfId="0" applyNumberFormat="1" applyFont="1" applyFill="1" applyBorder="1" applyAlignment="1">
      <alignment horizontal="center" vertical="center" wrapText="1"/>
    </xf>
    <xf numFmtId="177" fontId="70" fillId="12" borderId="10" xfId="0" applyNumberFormat="1" applyFont="1" applyFill="1" applyBorder="1" applyAlignment="1">
      <alignment horizontal="center" vertical="center" wrapText="1"/>
    </xf>
    <xf numFmtId="176" fontId="69" fillId="0" borderId="0" xfId="0" applyNumberFormat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69" fillId="0" borderId="17" xfId="0" applyFont="1" applyFill="1" applyBorder="1" applyAlignment="1">
      <alignment horizontal="right" vertical="center"/>
    </xf>
    <xf numFmtId="0" fontId="79" fillId="0" borderId="0" xfId="0" applyFont="1" applyFill="1"/>
    <xf numFmtId="0" fontId="69" fillId="0" borderId="10" xfId="54" applyFont="1" applyFill="1" applyBorder="1" applyAlignment="1" applyProtection="1">
      <alignment horizontal="center" vertical="center" wrapText="1"/>
    </xf>
    <xf numFmtId="0" fontId="69" fillId="0" borderId="10" xfId="54" applyFont="1" applyFill="1" applyBorder="1" applyAlignment="1" applyProtection="1">
      <alignment horizontal="center" vertical="center"/>
    </xf>
    <xf numFmtId="0" fontId="69" fillId="0" borderId="0" xfId="0" applyFont="1" applyFill="1"/>
    <xf numFmtId="0" fontId="70" fillId="0" borderId="10" xfId="54" applyFont="1" applyFill="1" applyBorder="1" applyAlignment="1" applyProtection="1">
      <alignment horizontal="left" vertical="center"/>
    </xf>
    <xf numFmtId="176" fontId="69" fillId="12" borderId="10" xfId="54" applyNumberFormat="1" applyFont="1" applyFill="1" applyBorder="1" applyAlignment="1" applyProtection="1">
      <alignment horizontal="center" vertical="center" wrapText="1"/>
    </xf>
    <xf numFmtId="0" fontId="69" fillId="0" borderId="10" xfId="54" applyFont="1" applyFill="1" applyBorder="1" applyAlignment="1" applyProtection="1">
      <alignment horizontal="left" vertical="center" wrapText="1"/>
    </xf>
    <xf numFmtId="0" fontId="69" fillId="0" borderId="10" xfId="54" applyFont="1" applyFill="1" applyBorder="1" applyAlignment="1" applyProtection="1">
      <alignment horizontal="left" vertical="top" wrapText="1"/>
    </xf>
    <xf numFmtId="176" fontId="69" fillId="0" borderId="10" xfId="54" applyNumberFormat="1" applyFont="1" applyFill="1" applyBorder="1" applyAlignment="1" applyProtection="1">
      <alignment horizontal="center" vertical="center" wrapText="1"/>
    </xf>
    <xf numFmtId="49" fontId="69" fillId="0" borderId="10" xfId="54" applyNumberFormat="1" applyFont="1" applyFill="1" applyBorder="1" applyAlignment="1" applyProtection="1">
      <alignment horizontal="left" vertical="center" wrapText="1"/>
    </xf>
    <xf numFmtId="0" fontId="70" fillId="0" borderId="0" xfId="54" applyFont="1" applyFill="1" applyAlignment="1" applyProtection="1">
      <alignment horizontal="center" vertical="center" wrapText="1"/>
    </xf>
    <xf numFmtId="0" fontId="69" fillId="0" borderId="10" xfId="54" applyFont="1" applyFill="1" applyBorder="1" applyAlignment="1" applyProtection="1">
      <alignment horizontal="center" vertical="center" wrapText="1"/>
    </xf>
    <xf numFmtId="185" fontId="70" fillId="12" borderId="10" xfId="0" applyNumberFormat="1" applyFont="1" applyFill="1" applyBorder="1" applyAlignment="1">
      <alignment horizontal="center" vertical="center" wrapText="1"/>
    </xf>
    <xf numFmtId="185" fontId="70" fillId="0" borderId="10" xfId="0" applyNumberFormat="1" applyFont="1" applyFill="1" applyBorder="1" applyAlignment="1">
      <alignment horizontal="center" vertical="center" wrapText="1"/>
    </xf>
    <xf numFmtId="185" fontId="69" fillId="0" borderId="10" xfId="0" applyNumberFormat="1" applyFont="1" applyFill="1" applyBorder="1" applyAlignment="1">
      <alignment horizontal="center" vertical="center" wrapText="1"/>
    </xf>
    <xf numFmtId="186" fontId="70" fillId="12" borderId="10" xfId="0" applyNumberFormat="1" applyFont="1" applyFill="1" applyBorder="1" applyAlignment="1">
      <alignment horizontal="center" vertical="center" wrapText="1"/>
    </xf>
    <xf numFmtId="186" fontId="69" fillId="0" borderId="10" xfId="0" applyNumberFormat="1" applyFont="1" applyFill="1" applyBorder="1" applyAlignment="1">
      <alignment horizontal="center" vertical="center" wrapText="1"/>
    </xf>
    <xf numFmtId="187" fontId="69" fillId="12" borderId="10" xfId="0" applyNumberFormat="1" applyFont="1" applyFill="1" applyBorder="1" applyAlignment="1">
      <alignment horizontal="center" vertical="center" wrapText="1"/>
    </xf>
    <xf numFmtId="3" fontId="69" fillId="0" borderId="0" xfId="0" applyNumberFormat="1" applyFont="1" applyFill="1" applyAlignment="1">
      <alignment horizontal="center" vertical="center" wrapText="1"/>
    </xf>
    <xf numFmtId="0" fontId="69" fillId="0" borderId="0" xfId="0" applyFont="1" applyFill="1" applyAlignment="1">
      <alignment horizontal="left" vertical="center" wrapText="1" shrinkToFit="1"/>
    </xf>
    <xf numFmtId="0" fontId="81" fillId="0" borderId="0" xfId="0" applyFont="1" applyFill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80" fillId="0" borderId="12" xfId="0" applyFont="1" applyFill="1" applyBorder="1" applyAlignment="1">
      <alignment horizontal="center" vertical="center"/>
    </xf>
    <xf numFmtId="49" fontId="69" fillId="0" borderId="10" xfId="0" applyNumberFormat="1" applyFont="1" applyFill="1" applyBorder="1" applyAlignment="1">
      <alignment horizontal="center" vertical="center" wrapText="1"/>
    </xf>
    <xf numFmtId="0" fontId="80" fillId="0" borderId="0" xfId="0" applyFont="1" applyFill="1" applyAlignment="1">
      <alignment vertical="center"/>
    </xf>
    <xf numFmtId="0" fontId="69" fillId="0" borderId="16" xfId="0" applyFont="1" applyFill="1" applyBorder="1" applyAlignment="1">
      <alignment horizontal="center" vertical="center" wrapText="1"/>
    </xf>
    <xf numFmtId="187" fontId="69" fillId="0" borderId="10" xfId="0" applyNumberFormat="1" applyFont="1" applyFill="1" applyBorder="1" applyAlignment="1">
      <alignment horizontal="center" vertical="center" wrapText="1"/>
    </xf>
    <xf numFmtId="186" fontId="69" fillId="12" borderId="10" xfId="0" applyNumberFormat="1" applyFont="1" applyFill="1" applyBorder="1" applyAlignment="1">
      <alignment horizontal="center" vertical="center" wrapText="1"/>
    </xf>
    <xf numFmtId="179" fontId="69" fillId="0" borderId="10" xfId="0" applyNumberFormat="1" applyFont="1" applyFill="1" applyBorder="1" applyAlignment="1">
      <alignment horizontal="center" vertical="center"/>
    </xf>
    <xf numFmtId="185" fontId="69" fillId="12" borderId="10" xfId="0" applyNumberFormat="1" applyFont="1" applyFill="1" applyBorder="1" applyAlignment="1">
      <alignment horizontal="center" vertical="center" wrapText="1"/>
    </xf>
    <xf numFmtId="165" fontId="69" fillId="0" borderId="10" xfId="0" applyNumberFormat="1" applyFont="1" applyFill="1" applyBorder="1" applyAlignment="1">
      <alignment horizontal="center" vertical="center" wrapText="1"/>
    </xf>
    <xf numFmtId="187" fontId="70" fillId="0" borderId="10" xfId="0" applyNumberFormat="1" applyFont="1" applyFill="1" applyBorder="1" applyAlignment="1">
      <alignment horizontal="center" vertical="center" wrapText="1"/>
    </xf>
    <xf numFmtId="186" fontId="70" fillId="0" borderId="10" xfId="0" applyNumberFormat="1" applyFont="1" applyFill="1" applyBorder="1" applyAlignment="1">
      <alignment horizontal="center" vertical="center" wrapText="1"/>
    </xf>
    <xf numFmtId="179" fontId="70" fillId="0" borderId="10" xfId="0" applyNumberFormat="1" applyFont="1" applyFill="1" applyBorder="1" applyAlignment="1">
      <alignment horizontal="center" vertical="center"/>
    </xf>
    <xf numFmtId="1" fontId="69" fillId="0" borderId="0" xfId="0" applyNumberFormat="1" applyFont="1" applyFill="1" applyAlignment="1">
      <alignment horizontal="center" vertical="center"/>
    </xf>
    <xf numFmtId="0" fontId="82" fillId="0" borderId="0" xfId="0" applyFont="1" applyFill="1" applyAlignment="1">
      <alignment vertical="center"/>
    </xf>
    <xf numFmtId="0" fontId="70" fillId="0" borderId="0" xfId="0" applyFont="1" applyFill="1" applyAlignment="1">
      <alignment horizontal="right" vertical="center"/>
    </xf>
    <xf numFmtId="176" fontId="69" fillId="0" borderId="0" xfId="0" applyNumberFormat="1" applyFont="1" applyFill="1" applyAlignment="1">
      <alignment vertical="center"/>
    </xf>
    <xf numFmtId="0" fontId="71" fillId="0" borderId="17" xfId="0" applyFont="1" applyFill="1" applyBorder="1" applyAlignment="1">
      <alignment horizontal="center" vertical="center"/>
    </xf>
    <xf numFmtId="0" fontId="80" fillId="0" borderId="18" xfId="0" applyFont="1" applyFill="1" applyBorder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69" fillId="0" borderId="0" xfId="0" applyFont="1" applyFill="1" applyAlignment="1">
      <alignment vertical="center"/>
    </xf>
    <xf numFmtId="185" fontId="70" fillId="12" borderId="10" xfId="0" applyNumberFormat="1" applyFont="1" applyFill="1" applyBorder="1" applyAlignment="1">
      <alignment horizontal="center" vertical="center" wrapText="1"/>
    </xf>
    <xf numFmtId="185" fontId="70" fillId="0" borderId="10" xfId="0" applyNumberFormat="1" applyFont="1" applyFill="1" applyBorder="1" applyAlignment="1">
      <alignment horizontal="center" vertical="center" wrapText="1"/>
    </xf>
    <xf numFmtId="187" fontId="70" fillId="0" borderId="10" xfId="273" applyNumberFormat="1" applyFont="1" applyFill="1" applyBorder="1" applyAlignment="1" applyProtection="1">
      <alignment horizontal="right" vertical="center" wrapText="1"/>
    </xf>
    <xf numFmtId="0" fontId="69" fillId="0" borderId="10" xfId="0" applyFont="1" applyFill="1" applyBorder="1" applyAlignment="1">
      <alignment horizontal="left" vertical="center" wrapText="1"/>
    </xf>
    <xf numFmtId="185" fontId="69" fillId="0" borderId="10" xfId="0" applyNumberFormat="1" applyFont="1" applyFill="1" applyBorder="1" applyAlignment="1">
      <alignment horizontal="center" vertical="center" wrapText="1"/>
    </xf>
    <xf numFmtId="187" fontId="69" fillId="0" borderId="10" xfId="273" applyNumberFormat="1" applyFont="1" applyFill="1" applyBorder="1" applyAlignment="1" applyProtection="1">
      <alignment horizontal="right" vertical="center" wrapText="1"/>
    </xf>
    <xf numFmtId="186" fontId="70" fillId="12" borderId="10" xfId="0" applyNumberFormat="1" applyFont="1" applyFill="1" applyBorder="1" applyAlignment="1">
      <alignment horizontal="center" vertical="center" wrapText="1"/>
    </xf>
    <xf numFmtId="186" fontId="69" fillId="0" borderId="10" xfId="0" applyNumberFormat="1" applyFont="1" applyFill="1" applyBorder="1" applyAlignment="1">
      <alignment horizontal="center" vertical="center" wrapText="1"/>
    </xf>
    <xf numFmtId="186" fontId="70" fillId="31" borderId="10" xfId="0" applyNumberFormat="1" applyFont="1" applyFill="1" applyBorder="1" applyAlignment="1">
      <alignment horizontal="center" vertical="center" wrapText="1"/>
    </xf>
    <xf numFmtId="187" fontId="70" fillId="12" borderId="10" xfId="0" applyNumberFormat="1" applyFont="1" applyFill="1" applyBorder="1" applyAlignment="1">
      <alignment horizontal="center" vertical="center" wrapText="1"/>
    </xf>
    <xf numFmtId="187" fontId="69" fillId="12" borderId="10" xfId="0" applyNumberFormat="1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justify" vertical="center" wrapText="1" shrinkToFit="1"/>
    </xf>
    <xf numFmtId="49" fontId="69" fillId="0" borderId="10" xfId="0" applyNumberFormat="1" applyFont="1" applyFill="1" applyBorder="1" applyAlignment="1">
      <alignment horizontal="center" vertical="center" wrapText="1"/>
    </xf>
    <xf numFmtId="0" fontId="70" fillId="32" borderId="18" xfId="0" applyFont="1" applyFill="1" applyBorder="1" applyAlignment="1">
      <alignment vertical="center"/>
    </xf>
    <xf numFmtId="0" fontId="70" fillId="0" borderId="10" xfId="0" applyFont="1" applyFill="1" applyBorder="1" applyAlignment="1">
      <alignment horizontal="center" vertical="center"/>
    </xf>
    <xf numFmtId="185" fontId="69" fillId="12" borderId="10" xfId="0" applyNumberFormat="1" applyFont="1" applyFill="1" applyBorder="1" applyAlignment="1">
      <alignment horizontal="center" vertical="center" wrapText="1"/>
    </xf>
    <xf numFmtId="0" fontId="7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71" fillId="0" borderId="0" xfId="0" applyFont="1" applyFill="1" applyAlignment="1">
      <alignment vertical="center"/>
    </xf>
    <xf numFmtId="0" fontId="70" fillId="0" borderId="0" xfId="0" applyFont="1" applyFill="1" applyAlignment="1">
      <alignment horizontal="left" vertical="center" wrapText="1"/>
    </xf>
    <xf numFmtId="0" fontId="70" fillId="0" borderId="17" xfId="0" applyFont="1" applyFill="1" applyBorder="1" applyAlignment="1">
      <alignment horizontal="left" vertical="center" wrapText="1"/>
    </xf>
    <xf numFmtId="0" fontId="80" fillId="0" borderId="10" xfId="0" applyFont="1" applyFill="1" applyBorder="1" applyAlignment="1">
      <alignment horizontal="center" vertical="center" wrapText="1" shrinkToFit="1"/>
    </xf>
    <xf numFmtId="3" fontId="69" fillId="0" borderId="18" xfId="0" applyNumberFormat="1" applyFont="1" applyFill="1" applyBorder="1" applyAlignment="1">
      <alignment vertical="center" wrapText="1"/>
    </xf>
    <xf numFmtId="179" fontId="70" fillId="0" borderId="0" xfId="0" applyNumberFormat="1" applyFont="1" applyFill="1" applyAlignment="1">
      <alignment horizontal="right" vertical="center" wrapText="1"/>
    </xf>
    <xf numFmtId="179" fontId="70" fillId="0" borderId="0" xfId="0" applyNumberFormat="1" applyFont="1" applyFill="1" applyAlignment="1">
      <alignment horizontal="center" vertical="center" wrapText="1"/>
    </xf>
    <xf numFmtId="176" fontId="70" fillId="0" borderId="0" xfId="0" applyNumberFormat="1" applyFont="1" applyFill="1" applyAlignment="1">
      <alignment horizontal="center" vertical="center" wrapText="1"/>
    </xf>
    <xf numFmtId="176" fontId="70" fillId="0" borderId="0" xfId="0" applyNumberFormat="1" applyFont="1" applyFill="1" applyAlignment="1">
      <alignment horizontal="center" vertical="center"/>
    </xf>
    <xf numFmtId="176" fontId="70" fillId="0" borderId="0" xfId="0" applyNumberFormat="1" applyFont="1" applyFill="1" applyAlignment="1">
      <alignment vertical="center"/>
    </xf>
    <xf numFmtId="3" fontId="80" fillId="0" borderId="10" xfId="0" applyNumberFormat="1" applyFont="1" applyFill="1" applyBorder="1" applyAlignment="1">
      <alignment horizontal="center" vertical="center" wrapText="1" shrinkToFit="1"/>
    </xf>
    <xf numFmtId="0" fontId="69" fillId="0" borderId="17" xfId="0" applyFont="1" applyFill="1" applyBorder="1" applyAlignment="1">
      <alignment vertical="center"/>
    </xf>
    <xf numFmtId="3" fontId="69" fillId="0" borderId="10" xfId="0" applyNumberFormat="1" applyFont="1" applyFill="1" applyBorder="1" applyAlignment="1">
      <alignment horizontal="center" vertical="center" wrapText="1" shrinkToFit="1"/>
    </xf>
    <xf numFmtId="3" fontId="69" fillId="0" borderId="10" xfId="0" applyNumberFormat="1" applyFont="1" applyFill="1" applyBorder="1" applyAlignment="1">
      <alignment horizontal="center" vertical="center" wrapText="1"/>
    </xf>
    <xf numFmtId="176" fontId="70" fillId="0" borderId="10" xfId="0" applyNumberFormat="1" applyFont="1" applyFill="1" applyBorder="1" applyAlignment="1">
      <alignment horizontal="right" vertical="center" wrapText="1"/>
    </xf>
    <xf numFmtId="176" fontId="69" fillId="12" borderId="10" xfId="0" applyNumberFormat="1" applyFont="1" applyFill="1" applyBorder="1" applyAlignment="1">
      <alignment horizontal="center" vertical="center" wrapText="1"/>
    </xf>
    <xf numFmtId="179" fontId="70" fillId="0" borderId="0" xfId="0" applyNumberFormat="1" applyFont="1" applyFill="1" applyAlignment="1">
      <alignment horizontal="right" vertical="center"/>
    </xf>
    <xf numFmtId="0" fontId="77" fillId="0" borderId="0" xfId="0" applyFont="1" applyFill="1" applyAlignment="1">
      <alignment vertical="center"/>
    </xf>
    <xf numFmtId="0" fontId="77" fillId="0" borderId="0" xfId="0" applyFont="1" applyFill="1"/>
    <xf numFmtId="0" fontId="77" fillId="0" borderId="0" xfId="0" applyFont="1" applyFill="1" applyAlignment="1">
      <alignment horizontal="center" vertical="center"/>
    </xf>
    <xf numFmtId="0" fontId="69" fillId="0" borderId="10" xfId="0" applyFont="1" applyFill="1" applyBorder="1"/>
    <xf numFmtId="0" fontId="69" fillId="0" borderId="0" xfId="0" applyFont="1" applyFill="1" applyAlignment="1">
      <alignment vertical="center" wrapText="1" shrinkToFit="1"/>
    </xf>
    <xf numFmtId="0" fontId="6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3" fillId="0" borderId="0" xfId="0" applyFont="1" applyFill="1" applyAlignment="1">
      <alignment vertical="center" wrapText="1"/>
    </xf>
    <xf numFmtId="0" fontId="84" fillId="0" borderId="0" xfId="0" applyFont="1" applyFill="1" applyAlignment="1">
      <alignment vertical="center"/>
    </xf>
    <xf numFmtId="0" fontId="80" fillId="0" borderId="10" xfId="0" applyFont="1" applyFill="1" applyBorder="1" applyAlignment="1">
      <alignment horizontal="center" vertical="center" wrapText="1" shrinkToFit="1"/>
    </xf>
    <xf numFmtId="0" fontId="80" fillId="0" borderId="10" xfId="0" applyFont="1" applyFill="1" applyBorder="1" applyAlignment="1">
      <alignment horizontal="center" vertical="center" wrapText="1"/>
    </xf>
    <xf numFmtId="0" fontId="80" fillId="0" borderId="10" xfId="0" applyFont="1" applyFill="1" applyBorder="1" applyAlignment="1">
      <alignment horizontal="center" vertical="center"/>
    </xf>
    <xf numFmtId="187" fontId="73" fillId="0" borderId="10" xfId="0" applyNumberFormat="1" applyFont="1" applyFill="1" applyBorder="1" applyAlignment="1">
      <alignment horizontal="center" vertical="center" wrapText="1"/>
    </xf>
    <xf numFmtId="187" fontId="69" fillId="0" borderId="10" xfId="0" applyNumberFormat="1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left" vertical="center" wrapText="1" shrinkToFit="1"/>
    </xf>
    <xf numFmtId="187" fontId="70" fillId="0" borderId="10" xfId="0" applyNumberFormat="1" applyFont="1" applyFill="1" applyBorder="1" applyAlignment="1">
      <alignment horizontal="center" vertical="center" wrapText="1"/>
    </xf>
    <xf numFmtId="2" fontId="69" fillId="0" borderId="10" xfId="0" applyNumberFormat="1" applyFont="1" applyFill="1" applyBorder="1" applyAlignment="1">
      <alignment horizontal="center" vertical="center" wrapText="1"/>
    </xf>
    <xf numFmtId="3" fontId="69" fillId="0" borderId="10" xfId="0" applyNumberFormat="1" applyFont="1" applyFill="1" applyBorder="1" applyAlignment="1">
      <alignment horizontal="center" vertical="center" wrapText="1" shrinkToFit="1"/>
    </xf>
    <xf numFmtId="0" fontId="69" fillId="0" borderId="10" xfId="0" applyFont="1" applyFill="1" applyBorder="1" applyAlignment="1">
      <alignment horizontal="left" vertical="center" wrapText="1" shrinkToFit="1"/>
    </xf>
    <xf numFmtId="0" fontId="70" fillId="0" borderId="10" xfId="0" applyFont="1" applyFill="1" applyBorder="1" applyAlignment="1">
      <alignment horizontal="left"/>
    </xf>
    <xf numFmtId="0" fontId="72" fillId="0" borderId="0" xfId="0" applyFont="1" applyFill="1" applyAlignment="1">
      <alignment horizontal="left" vertical="center"/>
    </xf>
    <xf numFmtId="179" fontId="70" fillId="0" borderId="0" xfId="0" applyNumberFormat="1" applyFont="1" applyFill="1" applyAlignment="1">
      <alignment horizontal="center" vertical="center"/>
    </xf>
  </cellXfs>
  <cellStyles count="371">
    <cellStyle name="_Fakt_2" xfId="226"/>
    <cellStyle name="_rozhufrovka 2009" xfId="227"/>
    <cellStyle name="_АТиСТ 5а МТР липень 2008" xfId="1"/>
    <cellStyle name="_ПРГК сводний_" xfId="2"/>
    <cellStyle name="_УТГ" xfId="3"/>
    <cellStyle name="_Феодосия 5а МТР липень 2008" xfId="4"/>
    <cellStyle name="_ХТГ довідка." xfId="5"/>
    <cellStyle name="_Шебелинка 5а МТР липень 2008" xfId="6"/>
    <cellStyle name="20% - Accent1" xfId="184"/>
    <cellStyle name="20% - Accent2" xfId="185"/>
    <cellStyle name="20% - Accent3" xfId="186"/>
    <cellStyle name="20% - Accent4" xfId="187"/>
    <cellStyle name="20% - Accent5" xfId="188"/>
    <cellStyle name="20% - Accent6" xfId="189"/>
    <cellStyle name="20% - Акцент1 2" xfId="172"/>
    <cellStyle name="20% - Акцент1 3" xfId="173"/>
    <cellStyle name="20% - Акцент2 2" xfId="174"/>
    <cellStyle name="20% - Акцент2 3" xfId="175"/>
    <cellStyle name="20% - Акцент3 2" xfId="176"/>
    <cellStyle name="20% - Акцент3 3" xfId="177"/>
    <cellStyle name="20% - Акцент4 2" xfId="178"/>
    <cellStyle name="20% - Акцент4 3" xfId="179"/>
    <cellStyle name="20% - Акцент5 2" xfId="180"/>
    <cellStyle name="20% - Акцент5 3" xfId="181"/>
    <cellStyle name="20% - Акцент6 2" xfId="182"/>
    <cellStyle name="20% - Акцент6 3" xfId="183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40% - Акцент1 2" xfId="190"/>
    <cellStyle name="40% - Акцент1 3" xfId="191"/>
    <cellStyle name="40% - Акцент2 2" xfId="192"/>
    <cellStyle name="40% - Акцент2 3" xfId="193"/>
    <cellStyle name="40% - Акцент3 2" xfId="194"/>
    <cellStyle name="40% - Акцент3 3" xfId="195"/>
    <cellStyle name="40% - Акцент4 2" xfId="196"/>
    <cellStyle name="40% - Акцент4 3" xfId="197"/>
    <cellStyle name="40% - Акцент5 2" xfId="198"/>
    <cellStyle name="40% - Акцент5 3" xfId="199"/>
    <cellStyle name="40% - Акцент6 2" xfId="200"/>
    <cellStyle name="40% - Акцент6 3" xfId="201"/>
    <cellStyle name="60% - Accent1" xfId="220"/>
    <cellStyle name="60% - Accent2" xfId="221"/>
    <cellStyle name="60% - Accent3" xfId="222"/>
    <cellStyle name="60% - Accent4" xfId="223"/>
    <cellStyle name="60% - Accent5" xfId="224"/>
    <cellStyle name="60% - Accent6" xfId="225"/>
    <cellStyle name="60% - Акцент1 2" xfId="208"/>
    <cellStyle name="60% - Акцент1 3" xfId="209"/>
    <cellStyle name="60% - Акцент2 2" xfId="210"/>
    <cellStyle name="60% - Акцент2 3" xfId="211"/>
    <cellStyle name="60% - Акцент3 2" xfId="212"/>
    <cellStyle name="60% - Акцент3 3" xfId="213"/>
    <cellStyle name="60% - Акцент4 2" xfId="214"/>
    <cellStyle name="60% - Акцент4 3" xfId="215"/>
    <cellStyle name="60% - Акцент5 2" xfId="216"/>
    <cellStyle name="60% - Акцент5 3" xfId="217"/>
    <cellStyle name="60% - Акцент6 2" xfId="218"/>
    <cellStyle name="60% - Акцент6 3" xfId="219"/>
    <cellStyle name="Accent" xfId="228"/>
    <cellStyle name="Accent 1" xfId="229"/>
    <cellStyle name="Accent 2" xfId="230"/>
    <cellStyle name="Accent 3" xfId="231"/>
    <cellStyle name="Accent1" xfId="232"/>
    <cellStyle name="Accent2" xfId="233"/>
    <cellStyle name="Accent3" xfId="234"/>
    <cellStyle name="Accent4" xfId="235"/>
    <cellStyle name="Accent5" xfId="236"/>
    <cellStyle name="Accent6" xfId="237"/>
    <cellStyle name="Bad" xfId="238"/>
    <cellStyle name="Calculation" xfId="239"/>
    <cellStyle name="Check Cell" xfId="240"/>
    <cellStyle name="Column-Header" xfId="241"/>
    <cellStyle name="Column-Header 2" xfId="242"/>
    <cellStyle name="Column-Header 3" xfId="243"/>
    <cellStyle name="Column-Header 4" xfId="244"/>
    <cellStyle name="Column-Header 5" xfId="245"/>
    <cellStyle name="Column-Header 6" xfId="246"/>
    <cellStyle name="Column-Header 7" xfId="247"/>
    <cellStyle name="Column-Header 7 2" xfId="248"/>
    <cellStyle name="Column-Header 8" xfId="249"/>
    <cellStyle name="Column-Header 8 2" xfId="250"/>
    <cellStyle name="Column-Header 9" xfId="251"/>
    <cellStyle name="Column-Header 9 2" xfId="252"/>
    <cellStyle name="Column-Header_Zvit rux-koshtiv 2010 Департамент " xfId="253"/>
    <cellStyle name="Comma_2005_03_15-Финансовый_БГ" xfId="254"/>
    <cellStyle name="Define-Column" xfId="255"/>
    <cellStyle name="Define-Column 10" xfId="256"/>
    <cellStyle name="Define-Column 2" xfId="257"/>
    <cellStyle name="Define-Column 3" xfId="258"/>
    <cellStyle name="Define-Column 4" xfId="259"/>
    <cellStyle name="Define-Column 5" xfId="260"/>
    <cellStyle name="Define-Column 6" xfId="261"/>
    <cellStyle name="Define-Column 7" xfId="262"/>
    <cellStyle name="Define-Column 7 2" xfId="263"/>
    <cellStyle name="Define-Column 7 3" xfId="264"/>
    <cellStyle name="Define-Column 8" xfId="265"/>
    <cellStyle name="Define-Column 8 2" xfId="266"/>
    <cellStyle name="Define-Column 8 3" xfId="267"/>
    <cellStyle name="Define-Column 9" xfId="268"/>
    <cellStyle name="Define-Column 9 2" xfId="269"/>
    <cellStyle name="Define-Column 9 3" xfId="270"/>
    <cellStyle name="Define-Column_Zvit rux-koshtiv 2010 Департамент " xfId="271"/>
    <cellStyle name="Error" xfId="272"/>
    <cellStyle name="Excel_BuiltIn_Percent" xfId="273"/>
    <cellStyle name="Explanatory Text" xfId="274"/>
    <cellStyle name="Footnote" xfId="275"/>
    <cellStyle name="FS10" xfId="276"/>
    <cellStyle name="Good" xfId="277"/>
    <cellStyle name="Heading" xfId="278"/>
    <cellStyle name="Heading 1" xfId="279"/>
    <cellStyle name="Heading 2" xfId="280"/>
    <cellStyle name="Heading 3" xfId="281"/>
    <cellStyle name="Heading 4" xfId="282"/>
    <cellStyle name="Hyperlink" xfId="283"/>
    <cellStyle name="Hyperlink 2" xfId="284"/>
    <cellStyle name="Input" xfId="285"/>
    <cellStyle name="Level0" xfId="286"/>
    <cellStyle name="Level0 10" xfId="287"/>
    <cellStyle name="Level0 2" xfId="288"/>
    <cellStyle name="Level0 2 2" xfId="289"/>
    <cellStyle name="Level0 3" xfId="290"/>
    <cellStyle name="Level0 3 2" xfId="291"/>
    <cellStyle name="Level0 4" xfId="292"/>
    <cellStyle name="Level0 4 2" xfId="293"/>
    <cellStyle name="Level0 5" xfId="294"/>
    <cellStyle name="Level0 6" xfId="295"/>
    <cellStyle name="Level0 7" xfId="296"/>
    <cellStyle name="Level0 7 2" xfId="297"/>
    <cellStyle name="Level0 7 3" xfId="298"/>
    <cellStyle name="Level0 8" xfId="299"/>
    <cellStyle name="Level0 8 2" xfId="300"/>
    <cellStyle name="Level0 8 3" xfId="301"/>
    <cellStyle name="Level0 9" xfId="302"/>
    <cellStyle name="Level0 9 2" xfId="303"/>
    <cellStyle name="Level0 9 3" xfId="304"/>
    <cellStyle name="Level0_Zvit rux-koshtiv 2010 Департамент " xfId="305"/>
    <cellStyle name="Level1" xfId="306"/>
    <cellStyle name="Level1 2" xfId="307"/>
    <cellStyle name="Level1-Numbers" xfId="308"/>
    <cellStyle name="Level1-Numbers 2" xfId="309"/>
    <cellStyle name="Level1-Numbers-Hide" xfId="310"/>
    <cellStyle name="Level2" xfId="311"/>
    <cellStyle name="Level2 2" xfId="312"/>
    <cellStyle name="Level2-Hide" xfId="313"/>
    <cellStyle name="Level2-Hide 2" xfId="314"/>
    <cellStyle name="Level2-Numbers" xfId="315"/>
    <cellStyle name="Level2-Numbers 2" xfId="316"/>
    <cellStyle name="Level2-Numbers-Hide" xfId="317"/>
    <cellStyle name="Level3" xfId="318"/>
    <cellStyle name="Level3 2" xfId="320"/>
    <cellStyle name="Level3 3" xfId="321"/>
    <cellStyle name="Level3_План департамент_2010_1207" xfId="319"/>
    <cellStyle name="Level3-Hide" xfId="322"/>
    <cellStyle name="Level3-Hide 2" xfId="323"/>
    <cellStyle name="Level3-Numbers" xfId="324"/>
    <cellStyle name="Level3-Numbers 2" xfId="326"/>
    <cellStyle name="Level3-Numbers 3" xfId="327"/>
    <cellStyle name="Level3-Numbers_План департамент_2010_1207" xfId="325"/>
    <cellStyle name="Level3-Numbers-Hide" xfId="328"/>
    <cellStyle name="Level4" xfId="329"/>
    <cellStyle name="Level4 2" xfId="330"/>
    <cellStyle name="Level4-Hide" xfId="331"/>
    <cellStyle name="Level4-Hide 2" xfId="332"/>
    <cellStyle name="Level4-Numbers" xfId="333"/>
    <cellStyle name="Level4-Numbers 2" xfId="334"/>
    <cellStyle name="Level4-Numbers-Hide" xfId="335"/>
    <cellStyle name="Level5" xfId="336"/>
    <cellStyle name="Level5 2" xfId="337"/>
    <cellStyle name="Level5-Hide" xfId="338"/>
    <cellStyle name="Level5-Hide 2" xfId="339"/>
    <cellStyle name="Level5-Numbers" xfId="340"/>
    <cellStyle name="Level5-Numbers 2" xfId="341"/>
    <cellStyle name="Level5-Numbers-Hide" xfId="342"/>
    <cellStyle name="Level6" xfId="343"/>
    <cellStyle name="Level6 2" xfId="344"/>
    <cellStyle name="Level6-Hide" xfId="345"/>
    <cellStyle name="Level6-Hide 2" xfId="346"/>
    <cellStyle name="Level6-Numbers" xfId="347"/>
    <cellStyle name="Level6-Numbers 2" xfId="348"/>
    <cellStyle name="Level7" xfId="349"/>
    <cellStyle name="Level7-Hide" xfId="350"/>
    <cellStyle name="Level7-Numbers" xfId="351"/>
    <cellStyle name="Linked Cell" xfId="352"/>
    <cellStyle name="Neutral" xfId="353"/>
    <cellStyle name="Normal 2" xfId="355"/>
    <cellStyle name="Normal_2005_03_15-Финансовый_БГ" xfId="354"/>
    <cellStyle name="Normal_GSE DCF_Model_31_07_09 final" xfId="356"/>
    <cellStyle name="Note" xfId="357"/>
    <cellStyle name="Number-Cells" xfId="358"/>
    <cellStyle name="Number-Cells-Column2" xfId="359"/>
    <cellStyle name="Number-Cells-Column5" xfId="360"/>
    <cellStyle name="Output" xfId="361"/>
    <cellStyle name="Result" xfId="362"/>
    <cellStyle name="Row-Header" xfId="363"/>
    <cellStyle name="Row-Header 2" xfId="364"/>
    <cellStyle name="Status" xfId="365"/>
    <cellStyle name="Text" xfId="366"/>
    <cellStyle name="Title" xfId="367"/>
    <cellStyle name="Total" xfId="368"/>
    <cellStyle name="Warning" xfId="369"/>
    <cellStyle name="Warning Text" xfId="370"/>
    <cellStyle name="Акцент1 2" xfId="7"/>
    <cellStyle name="Акцент1 3" xfId="8"/>
    <cellStyle name="Акцент2 2" xfId="9"/>
    <cellStyle name="Акцент2 3" xfId="10"/>
    <cellStyle name="Акцент3 2" xfId="11"/>
    <cellStyle name="Акцент3 3" xfId="12"/>
    <cellStyle name="Акцент4 2" xfId="13"/>
    <cellStyle name="Акцент4 3" xfId="14"/>
    <cellStyle name="Акцент5 2" xfId="15"/>
    <cellStyle name="Акцент5 3" xfId="16"/>
    <cellStyle name="Акцент6 2" xfId="17"/>
    <cellStyle name="Акцент6 3" xfId="18"/>
    <cellStyle name="Ввод  2" xfId="19"/>
    <cellStyle name="Ввод  3" xfId="20"/>
    <cellStyle name="Вывод 2" xfId="21"/>
    <cellStyle name="Вывод 3" xfId="22"/>
    <cellStyle name="Вычисление 2" xfId="23"/>
    <cellStyle name="Вычисление 3" xfId="24"/>
    <cellStyle name="Денежный 2" xfId="25"/>
    <cellStyle name="Добре 1" xfId="26"/>
    <cellStyle name="Заголовок 1 2" xfId="27"/>
    <cellStyle name="Заголовок 1 3" xfId="28"/>
    <cellStyle name="Заголовок 2 2" xfId="29"/>
    <cellStyle name="Заголовок 2 3" xfId="30"/>
    <cellStyle name="Заголовок 3 2" xfId="31"/>
    <cellStyle name="Заголовок 3 3" xfId="32"/>
    <cellStyle name="Заголовок 4 2" xfId="33"/>
    <cellStyle name="Заголовок 4 3" xfId="34"/>
    <cellStyle name="Итог 2" xfId="35"/>
    <cellStyle name="Итог 3" xfId="36"/>
    <cellStyle name="Контрольная ячейка 2" xfId="37"/>
    <cellStyle name="Контрольная ячейка 3" xfId="38"/>
    <cellStyle name="Название 2" xfId="39"/>
    <cellStyle name="Название 3" xfId="40"/>
    <cellStyle name="Нейтрально 1" xfId="41"/>
    <cellStyle name="Нейтральный 2" xfId="42"/>
    <cellStyle name="Нейтральный 3" xfId="43"/>
    <cellStyle name="Обычный" xfId="0" builtinId="0" customBuiltin="1"/>
    <cellStyle name="Обычный 10" xfId="45"/>
    <cellStyle name="Обычный 11" xfId="46"/>
    <cellStyle name="Обычный 12" xfId="47"/>
    <cellStyle name="Обычный 13" xfId="48"/>
    <cellStyle name="Обычный 14" xfId="49"/>
    <cellStyle name="Обычный 15" xfId="50"/>
    <cellStyle name="Обычный 16" xfId="51"/>
    <cellStyle name="Обычный 17" xfId="52"/>
    <cellStyle name="Обычный 18" xfId="53"/>
    <cellStyle name="Обычный 2" xfId="54"/>
    <cellStyle name="Обычный 2 10" xfId="56"/>
    <cellStyle name="Обычный 2 11" xfId="57"/>
    <cellStyle name="Обычный 2 12" xfId="58"/>
    <cellStyle name="Обычный 2 13" xfId="59"/>
    <cellStyle name="Обычный 2 14" xfId="60"/>
    <cellStyle name="Обычный 2 15" xfId="61"/>
    <cellStyle name="Обычный 2 16" xfId="62"/>
    <cellStyle name="Обычный 2 2" xfId="63"/>
    <cellStyle name="Обычный 2 2 2" xfId="65"/>
    <cellStyle name="Обычный 2 2 3" xfId="66"/>
    <cellStyle name="Обычный 2 2_Расшифровка прочих" xfId="64"/>
    <cellStyle name="Обычный 2 3" xfId="67"/>
    <cellStyle name="Обычный 2 4" xfId="68"/>
    <cellStyle name="Обычный 2 5" xfId="69"/>
    <cellStyle name="Обычный 2 6" xfId="70"/>
    <cellStyle name="Обычный 2 7" xfId="71"/>
    <cellStyle name="Обычный 2 8" xfId="72"/>
    <cellStyle name="Обычный 2 9" xfId="73"/>
    <cellStyle name="Обычный 2_2604-2010" xfId="55"/>
    <cellStyle name="Обычный 3" xfId="74"/>
    <cellStyle name="Обычный 3 10" xfId="76"/>
    <cellStyle name="Обычный 3 11" xfId="77"/>
    <cellStyle name="Обычный 3 12" xfId="78"/>
    <cellStyle name="Обычный 3 13" xfId="79"/>
    <cellStyle name="Обычный 3 14" xfId="80"/>
    <cellStyle name="Обычный 3 2" xfId="81"/>
    <cellStyle name="Обычный 3 3" xfId="82"/>
    <cellStyle name="Обычный 3 4" xfId="83"/>
    <cellStyle name="Обычный 3 5" xfId="84"/>
    <cellStyle name="Обычный 3 6" xfId="85"/>
    <cellStyle name="Обычный 3 7" xfId="86"/>
    <cellStyle name="Обычный 3 8" xfId="87"/>
    <cellStyle name="Обычный 3 9" xfId="88"/>
    <cellStyle name="Обычный 3_Дефицит_7 млрд_0608_бс" xfId="75"/>
    <cellStyle name="Обычный 4" xfId="89"/>
    <cellStyle name="Обычный 5" xfId="90"/>
    <cellStyle name="Обычный 5 2" xfId="91"/>
    <cellStyle name="Обычный 6" xfId="92"/>
    <cellStyle name="Обычный 6 2" xfId="94"/>
    <cellStyle name="Обычный 6 3" xfId="95"/>
    <cellStyle name="Обычный 6 4" xfId="96"/>
    <cellStyle name="Обычный 6_Дефицит_7 млрд_0608_бс" xfId="93"/>
    <cellStyle name="Обычный 7" xfId="97"/>
    <cellStyle name="Обычный 7 2" xfId="98"/>
    <cellStyle name="Обычный 8" xfId="99"/>
    <cellStyle name="Обычный 9" xfId="100"/>
    <cellStyle name="Обычный 9 2" xfId="101"/>
    <cellStyle name="Обычный_ІІІ. Рух грош. коштів" xfId="44"/>
    <cellStyle name="Плохой 2" xfId="102"/>
    <cellStyle name="Плохой 3" xfId="103"/>
    <cellStyle name="Погано 1" xfId="104"/>
    <cellStyle name="Пояснение 2" xfId="105"/>
    <cellStyle name="Пояснение 3" xfId="106"/>
    <cellStyle name="Примечание 2" xfId="107"/>
    <cellStyle name="Примечание 3" xfId="108"/>
    <cellStyle name="Примітка 1" xfId="109"/>
    <cellStyle name="Процентный 2" xfId="110"/>
    <cellStyle name="Процентный 2 10" xfId="111"/>
    <cellStyle name="Процентный 2 11" xfId="112"/>
    <cellStyle name="Процентный 2 12" xfId="113"/>
    <cellStyle name="Процентный 2 13" xfId="114"/>
    <cellStyle name="Процентный 2 14" xfId="115"/>
    <cellStyle name="Процентный 2 15" xfId="116"/>
    <cellStyle name="Процентный 2 16" xfId="117"/>
    <cellStyle name="Процентный 2 2" xfId="118"/>
    <cellStyle name="Процентный 2 3" xfId="119"/>
    <cellStyle name="Процентный 2 4" xfId="120"/>
    <cellStyle name="Процентный 2 5" xfId="121"/>
    <cellStyle name="Процентный 2 6" xfId="122"/>
    <cellStyle name="Процентный 2 7" xfId="123"/>
    <cellStyle name="Процентный 2 8" xfId="124"/>
    <cellStyle name="Процентный 2 9" xfId="125"/>
    <cellStyle name="Процентный 3" xfId="126"/>
    <cellStyle name="Процентный 4" xfId="127"/>
    <cellStyle name="Процентный 4 2" xfId="128"/>
    <cellStyle name="Связанная ячейка 2" xfId="129"/>
    <cellStyle name="Связанная ячейка 3" xfId="130"/>
    <cellStyle name="Стиль 1" xfId="131"/>
    <cellStyle name="Стиль 1 2" xfId="132"/>
    <cellStyle name="Стиль 1 3" xfId="133"/>
    <cellStyle name="Стиль 1 4" xfId="134"/>
    <cellStyle name="Стиль 1 5" xfId="135"/>
    <cellStyle name="Стиль 1 6" xfId="136"/>
    <cellStyle name="Стиль 1 7" xfId="137"/>
    <cellStyle name="Текст предупреждения 2" xfId="138"/>
    <cellStyle name="Текст предупреждения 3" xfId="139"/>
    <cellStyle name="Тысячи [0]_1.62" xfId="141"/>
    <cellStyle name="Тысячи_1.62" xfId="140"/>
    <cellStyle name="Финансовый 2" xfId="142"/>
    <cellStyle name="Финансовый 2 10" xfId="143"/>
    <cellStyle name="Финансовый 2 11" xfId="144"/>
    <cellStyle name="Финансовый 2 12" xfId="145"/>
    <cellStyle name="Финансовый 2 13" xfId="146"/>
    <cellStyle name="Финансовый 2 14" xfId="147"/>
    <cellStyle name="Финансовый 2 15" xfId="148"/>
    <cellStyle name="Финансовый 2 16" xfId="149"/>
    <cellStyle name="Финансовый 2 17" xfId="150"/>
    <cellStyle name="Финансовый 2 2" xfId="151"/>
    <cellStyle name="Финансовый 2 3" xfId="152"/>
    <cellStyle name="Финансовый 2 4" xfId="153"/>
    <cellStyle name="Финансовый 2 5" xfId="154"/>
    <cellStyle name="Финансовый 2 6" xfId="155"/>
    <cellStyle name="Финансовый 2 7" xfId="156"/>
    <cellStyle name="Финансовый 2 8" xfId="157"/>
    <cellStyle name="Финансовый 2 9" xfId="158"/>
    <cellStyle name="Финансовый 3" xfId="159"/>
    <cellStyle name="Финансовый 3 2" xfId="160"/>
    <cellStyle name="Финансовый 4" xfId="161"/>
    <cellStyle name="Финансовый 4 2" xfId="162"/>
    <cellStyle name="Финансовый 4 3" xfId="163"/>
    <cellStyle name="Финансовый 5" xfId="164"/>
    <cellStyle name="Финансовый 6" xfId="165"/>
    <cellStyle name="Финансовый 7" xfId="166"/>
    <cellStyle name="Хороший 2" xfId="167"/>
    <cellStyle name="Хороший 3" xfId="168"/>
    <cellStyle name="числовой" xfId="171"/>
    <cellStyle name="Ю" xfId="169"/>
    <cellStyle name="Ю-FreeSet_10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95"/>
  <sheetViews>
    <sheetView tabSelected="1" workbookViewId="0"/>
  </sheetViews>
  <sheetFormatPr defaultColWidth="5.81640625" defaultRowHeight="18.75" customHeight="1"/>
  <cols>
    <col min="1" max="1" width="57.90625" style="1" customWidth="1"/>
    <col min="2" max="2" width="11.54296875" style="6" customWidth="1"/>
    <col min="3" max="6" width="20.6328125" style="6" customWidth="1"/>
    <col min="7" max="7" width="17.26953125" style="6" customWidth="1"/>
    <col min="8" max="8" width="14.6328125" style="6" customWidth="1"/>
    <col min="9" max="9" width="6.7265625" style="1" customWidth="1"/>
    <col min="10" max="10" width="13.90625" style="1" customWidth="1"/>
    <col min="11" max="257" width="6.1796875" style="1" customWidth="1"/>
    <col min="258" max="1024" width="6.1796875" customWidth="1"/>
    <col min="1025" max="1025" width="5.81640625" customWidth="1"/>
  </cols>
  <sheetData>
    <row r="1" spans="1:12" ht="48.75" customHeight="1">
      <c r="B1" s="2"/>
      <c r="C1" s="2"/>
      <c r="D1" s="2"/>
      <c r="E1" s="1"/>
      <c r="F1" s="121" t="s">
        <v>0</v>
      </c>
      <c r="G1" s="121"/>
      <c r="H1" s="121"/>
      <c r="I1" s="121"/>
      <c r="J1" s="4"/>
      <c r="K1" s="4"/>
      <c r="L1" s="4"/>
    </row>
    <row r="2" spans="1:12" ht="83.25" customHeight="1">
      <c r="A2" s="5"/>
      <c r="E2" s="1"/>
      <c r="F2" s="122" t="s">
        <v>1</v>
      </c>
      <c r="G2" s="122"/>
      <c r="H2" s="122"/>
      <c r="I2" s="122"/>
      <c r="J2" s="4"/>
      <c r="K2" s="4"/>
      <c r="L2" s="4"/>
    </row>
    <row r="3" spans="1:12" ht="18.75" customHeight="1">
      <c r="A3" s="6"/>
      <c r="E3" s="8"/>
      <c r="F3" s="123"/>
      <c r="G3" s="123"/>
      <c r="H3" s="123"/>
      <c r="I3" s="123"/>
      <c r="J3" s="4"/>
      <c r="K3" s="4"/>
      <c r="L3" s="4"/>
    </row>
    <row r="4" spans="1:12" ht="18.75" customHeight="1">
      <c r="A4" s="6"/>
      <c r="E4" s="8"/>
      <c r="F4" s="123"/>
      <c r="G4" s="123"/>
      <c r="H4" s="123"/>
      <c r="I4" s="123"/>
      <c r="J4" s="4"/>
      <c r="K4" s="4"/>
      <c r="L4" s="4"/>
    </row>
    <row r="5" spans="1:12" ht="18.75" customHeight="1">
      <c r="A5" s="6"/>
      <c r="E5" s="8"/>
      <c r="F5" s="9"/>
      <c r="G5" s="8"/>
      <c r="H5" s="8"/>
      <c r="I5" s="4"/>
      <c r="J5" s="4"/>
      <c r="K5" s="4"/>
      <c r="L5" s="4"/>
    </row>
    <row r="6" spans="1:12" ht="18.75" customHeight="1">
      <c r="A6" s="6"/>
      <c r="E6" s="8"/>
      <c r="F6" s="8"/>
      <c r="G6" s="8"/>
      <c r="H6" s="8"/>
      <c r="I6" s="4"/>
      <c r="J6" s="4"/>
      <c r="K6" s="4"/>
      <c r="L6" s="4"/>
    </row>
    <row r="7" spans="1:12" ht="18.75" customHeight="1">
      <c r="A7" s="6"/>
      <c r="E7" s="8"/>
      <c r="F7" s="8"/>
      <c r="G7" s="8"/>
      <c r="H7" s="8"/>
      <c r="I7" s="4"/>
      <c r="J7" s="4"/>
      <c r="K7" s="4"/>
      <c r="L7" s="4"/>
    </row>
    <row r="8" spans="1:12" ht="18.75" customHeight="1">
      <c r="F8" s="9"/>
    </row>
    <row r="9" spans="1:12" ht="20.149999999999999" customHeight="1">
      <c r="A9" s="10"/>
      <c r="B9" s="124"/>
      <c r="C9" s="124"/>
      <c r="D9" s="124"/>
      <c r="E9" s="124"/>
      <c r="F9" s="124"/>
      <c r="G9" s="11" t="s">
        <v>2</v>
      </c>
      <c r="H9" s="12">
        <v>2022</v>
      </c>
    </row>
    <row r="10" spans="1:12" ht="20.149999999999999" customHeight="1">
      <c r="A10" s="13" t="s">
        <v>3</v>
      </c>
      <c r="B10" s="125" t="s">
        <v>4</v>
      </c>
      <c r="C10" s="125"/>
      <c r="D10" s="125"/>
      <c r="E10" s="125"/>
      <c r="F10" s="125"/>
      <c r="G10" s="14" t="s">
        <v>5</v>
      </c>
      <c r="H10" s="12">
        <v>32166420</v>
      </c>
    </row>
    <row r="11" spans="1:12" ht="20.149999999999999" customHeight="1">
      <c r="A11" s="10" t="s">
        <v>6</v>
      </c>
      <c r="B11" s="126" t="s">
        <v>7</v>
      </c>
      <c r="C11" s="126"/>
      <c r="D11" s="126"/>
      <c r="E11" s="126"/>
      <c r="F11" s="15"/>
      <c r="G11" s="14" t="s">
        <v>8</v>
      </c>
      <c r="H11" s="12">
        <v>150</v>
      </c>
    </row>
    <row r="12" spans="1:12" ht="20.149999999999999" customHeight="1">
      <c r="A12" s="10" t="s">
        <v>9</v>
      </c>
      <c r="B12" s="125" t="s">
        <v>10</v>
      </c>
      <c r="C12" s="125"/>
      <c r="D12" s="125"/>
      <c r="E12" s="125"/>
      <c r="F12" s="125"/>
      <c r="G12" s="14" t="s">
        <v>11</v>
      </c>
      <c r="H12" s="12">
        <v>6520383501</v>
      </c>
    </row>
    <row r="13" spans="1:12" ht="20.149999999999999" customHeight="1">
      <c r="A13" s="13" t="s">
        <v>12</v>
      </c>
      <c r="B13" s="124"/>
      <c r="C13" s="124"/>
      <c r="D13" s="124"/>
      <c r="E13" s="124"/>
      <c r="F13" s="124"/>
      <c r="G13" s="14" t="s">
        <v>13</v>
      </c>
      <c r="H13" s="12"/>
    </row>
    <row r="14" spans="1:12" ht="20.149999999999999" customHeight="1">
      <c r="A14" s="13" t="s">
        <v>14</v>
      </c>
      <c r="B14" s="126" t="s">
        <v>15</v>
      </c>
      <c r="C14" s="126"/>
      <c r="D14" s="126"/>
      <c r="E14" s="126"/>
      <c r="F14" s="16"/>
      <c r="G14" s="14" t="s">
        <v>16</v>
      </c>
      <c r="H14" s="12"/>
    </row>
    <row r="15" spans="1:12" ht="20.149999999999999" customHeight="1">
      <c r="A15" s="13" t="s">
        <v>17</v>
      </c>
      <c r="B15" s="126" t="s">
        <v>18</v>
      </c>
      <c r="C15" s="126"/>
      <c r="D15" s="126"/>
      <c r="E15" s="126"/>
      <c r="F15" s="16"/>
      <c r="G15" s="14" t="s">
        <v>19</v>
      </c>
      <c r="H15" s="12" t="s">
        <v>20</v>
      </c>
    </row>
    <row r="16" spans="1:12" ht="20.149999999999999" customHeight="1">
      <c r="A16" s="13" t="s">
        <v>21</v>
      </c>
      <c r="B16" s="127"/>
      <c r="C16" s="127"/>
      <c r="D16" s="127"/>
      <c r="E16" s="127"/>
      <c r="F16" s="125" t="s">
        <v>22</v>
      </c>
      <c r="G16" s="125"/>
      <c r="H16" s="17"/>
    </row>
    <row r="17" spans="1:8" ht="20.149999999999999" customHeight="1">
      <c r="A17" s="13" t="s">
        <v>23</v>
      </c>
      <c r="B17" s="126" t="s">
        <v>24</v>
      </c>
      <c r="C17" s="126"/>
      <c r="D17" s="126"/>
      <c r="E17" s="126"/>
      <c r="F17" s="125" t="s">
        <v>25</v>
      </c>
      <c r="G17" s="125"/>
      <c r="H17" s="17"/>
    </row>
    <row r="18" spans="1:8" ht="20.149999999999999" customHeight="1">
      <c r="A18" s="13" t="s">
        <v>26</v>
      </c>
      <c r="B18" s="126">
        <v>40</v>
      </c>
      <c r="C18" s="126"/>
      <c r="D18" s="126"/>
      <c r="E18" s="126"/>
      <c r="F18" s="126"/>
      <c r="G18" s="18"/>
      <c r="H18" s="18"/>
    </row>
    <row r="19" spans="1:8" ht="20.149999999999999" customHeight="1">
      <c r="A19" s="10" t="s">
        <v>27</v>
      </c>
      <c r="B19" s="126" t="s">
        <v>28</v>
      </c>
      <c r="C19" s="126"/>
      <c r="D19" s="126"/>
      <c r="E19" s="126"/>
      <c r="F19" s="126"/>
      <c r="G19" s="19"/>
      <c r="H19" s="19"/>
    </row>
    <row r="20" spans="1:8" ht="20.149999999999999" customHeight="1">
      <c r="A20" s="13" t="s">
        <v>29</v>
      </c>
      <c r="B20" s="126">
        <v>981053064</v>
      </c>
      <c r="C20" s="126"/>
      <c r="D20" s="126"/>
      <c r="E20" s="126"/>
      <c r="F20" s="126"/>
      <c r="G20" s="18"/>
      <c r="H20" s="18"/>
    </row>
    <row r="21" spans="1:8" ht="20.149999999999999" customHeight="1">
      <c r="A21" s="10" t="s">
        <v>30</v>
      </c>
      <c r="B21" s="126" t="s">
        <v>31</v>
      </c>
      <c r="C21" s="126"/>
      <c r="D21" s="126"/>
      <c r="E21" s="126"/>
      <c r="F21" s="126"/>
      <c r="G21" s="19"/>
      <c r="H21" s="19"/>
    </row>
    <row r="22" spans="1:8" ht="19.5" customHeight="1">
      <c r="A22" s="8"/>
      <c r="B22" s="1"/>
      <c r="C22" s="1"/>
      <c r="D22" s="1"/>
      <c r="E22" s="1"/>
      <c r="F22" s="1"/>
      <c r="G22" s="1"/>
      <c r="H22" s="1"/>
    </row>
    <row r="23" spans="1:8" ht="19.5" customHeight="1">
      <c r="A23" s="128" t="s">
        <v>32</v>
      </c>
      <c r="B23" s="128"/>
      <c r="C23" s="128"/>
      <c r="D23" s="128"/>
      <c r="E23" s="128"/>
      <c r="F23" s="128"/>
      <c r="G23" s="128"/>
      <c r="H23" s="128"/>
    </row>
    <row r="24" spans="1:8" ht="18.75" customHeight="1">
      <c r="A24" s="128" t="s">
        <v>33</v>
      </c>
      <c r="B24" s="128"/>
      <c r="C24" s="128"/>
      <c r="D24" s="128"/>
      <c r="E24" s="128"/>
      <c r="F24" s="128"/>
      <c r="G24" s="128"/>
      <c r="H24" s="128"/>
    </row>
    <row r="25" spans="1:8" ht="18.75" customHeight="1">
      <c r="A25" s="128" t="s">
        <v>34</v>
      </c>
      <c r="B25" s="128"/>
      <c r="C25" s="128"/>
      <c r="D25" s="128"/>
      <c r="E25" s="128"/>
      <c r="F25" s="128"/>
      <c r="G25" s="128"/>
      <c r="H25" s="128"/>
    </row>
    <row r="26" spans="1:8" ht="18.75" customHeight="1">
      <c r="A26" s="129" t="s">
        <v>35</v>
      </c>
      <c r="B26" s="129"/>
      <c r="C26" s="129"/>
      <c r="D26" s="129"/>
      <c r="E26" s="129"/>
      <c r="F26" s="129"/>
      <c r="G26" s="129"/>
      <c r="H26" s="129"/>
    </row>
    <row r="27" spans="1:8" ht="9" customHeight="1">
      <c r="A27" s="20"/>
      <c r="B27" s="20"/>
      <c r="C27" s="20"/>
      <c r="D27" s="20"/>
      <c r="E27" s="20"/>
      <c r="F27" s="20"/>
      <c r="G27" s="20"/>
      <c r="H27" s="20"/>
    </row>
    <row r="28" spans="1:8" ht="18.75" customHeight="1">
      <c r="A28" s="128" t="s">
        <v>36</v>
      </c>
      <c r="B28" s="128"/>
      <c r="C28" s="128"/>
      <c r="D28" s="128"/>
      <c r="E28" s="128"/>
      <c r="F28" s="128"/>
      <c r="G28" s="128"/>
      <c r="H28" s="128"/>
    </row>
    <row r="29" spans="1:8" ht="24.75" customHeight="1">
      <c r="B29" s="8"/>
      <c r="C29" s="8"/>
      <c r="D29" s="8"/>
      <c r="E29" s="8"/>
      <c r="F29" s="8"/>
      <c r="G29" s="8"/>
      <c r="H29" s="8" t="s">
        <v>37</v>
      </c>
    </row>
    <row r="30" spans="1:8" ht="43.5" customHeight="1">
      <c r="A30" s="130" t="s">
        <v>38</v>
      </c>
      <c r="B30" s="131" t="s">
        <v>39</v>
      </c>
      <c r="C30" s="131" t="s">
        <v>40</v>
      </c>
      <c r="D30" s="131"/>
      <c r="E30" s="132" t="s">
        <v>41</v>
      </c>
      <c r="F30" s="132"/>
      <c r="G30" s="132"/>
      <c r="H30" s="132"/>
    </row>
    <row r="31" spans="1:8" ht="44.25" customHeight="1">
      <c r="A31" s="130"/>
      <c r="B31" s="131"/>
      <c r="C31" s="21" t="s">
        <v>42</v>
      </c>
      <c r="D31" s="21" t="s">
        <v>43</v>
      </c>
      <c r="E31" s="23" t="s">
        <v>44</v>
      </c>
      <c r="F31" s="23" t="s">
        <v>45</v>
      </c>
      <c r="G31" s="23" t="s">
        <v>46</v>
      </c>
      <c r="H31" s="23" t="s">
        <v>47</v>
      </c>
    </row>
    <row r="32" spans="1:8" ht="18.75" customHeight="1">
      <c r="A32" s="12">
        <v>1</v>
      </c>
      <c r="B32" s="21">
        <v>2</v>
      </c>
      <c r="C32" s="12">
        <v>3</v>
      </c>
      <c r="D32" s="21">
        <v>4</v>
      </c>
      <c r="E32" s="12">
        <v>5</v>
      </c>
      <c r="F32" s="21">
        <v>6</v>
      </c>
      <c r="G32" s="12">
        <v>7</v>
      </c>
      <c r="H32" s="21">
        <v>8</v>
      </c>
    </row>
    <row r="33" spans="1:10" s="24" customFormat="1" ht="19.5" customHeight="1">
      <c r="A33" s="133" t="s">
        <v>48</v>
      </c>
      <c r="B33" s="133"/>
      <c r="C33" s="133"/>
      <c r="D33" s="133"/>
      <c r="E33" s="133"/>
      <c r="F33" s="133"/>
      <c r="G33" s="133"/>
      <c r="H33" s="133"/>
    </row>
    <row r="34" spans="1:10" s="24" customFormat="1" ht="20.149999999999999" customHeight="1">
      <c r="A34" s="25" t="s">
        <v>49</v>
      </c>
      <c r="B34" s="26">
        <v>1000</v>
      </c>
      <c r="C34" s="27">
        <f>I__Фін_результат!C7</f>
        <v>384.23</v>
      </c>
      <c r="D34" s="27">
        <f>I__Фін_результат!D7</f>
        <v>57.131</v>
      </c>
      <c r="E34" s="27">
        <f>I__Фін_результат!E7</f>
        <v>372</v>
      </c>
      <c r="F34" s="27">
        <f>I__Фін_результат!F7</f>
        <v>57.131</v>
      </c>
      <c r="G34" s="28">
        <f t="shared" ref="G34:G80" si="0">F34-E34</f>
        <v>-314.86900000000003</v>
      </c>
      <c r="H34" s="29">
        <f t="shared" ref="H34:H80" si="1">(F34/E34)*100</f>
        <v>15.357795698924731</v>
      </c>
      <c r="J34" s="24" t="s">
        <v>50</v>
      </c>
    </row>
    <row r="35" spans="1:10" s="24" customFormat="1" ht="20.149999999999999" customHeight="1">
      <c r="A35" s="30" t="s">
        <v>51</v>
      </c>
      <c r="B35" s="31">
        <v>1010</v>
      </c>
      <c r="C35" s="28">
        <f>I__Фін_результат!C8</f>
        <v>167.37</v>
      </c>
      <c r="D35" s="28">
        <f>I__Фін_результат!D8</f>
        <v>31.048999999999999</v>
      </c>
      <c r="E35" s="28">
        <f>I__Фін_результат!E8</f>
        <v>390</v>
      </c>
      <c r="F35" s="28">
        <f>I__Фін_результат!F8</f>
        <v>31.048999999999999</v>
      </c>
      <c r="G35" s="28">
        <f t="shared" si="0"/>
        <v>-358.95100000000002</v>
      </c>
      <c r="H35" s="29">
        <f t="shared" si="1"/>
        <v>7.9612820512820512</v>
      </c>
    </row>
    <row r="36" spans="1:10" s="24" customFormat="1" ht="20.149999999999999" customHeight="1">
      <c r="A36" s="32" t="s">
        <v>52</v>
      </c>
      <c r="B36" s="21">
        <v>1020</v>
      </c>
      <c r="C36" s="33">
        <f>C34-C35</f>
        <v>216.86</v>
      </c>
      <c r="D36" s="33">
        <f>D34-D35</f>
        <v>26.082000000000001</v>
      </c>
      <c r="E36" s="33">
        <f>E34-E35</f>
        <v>-18</v>
      </c>
      <c r="F36" s="33">
        <f>F34-F35</f>
        <v>26.082000000000001</v>
      </c>
      <c r="G36" s="34">
        <f t="shared" si="0"/>
        <v>44.082000000000001</v>
      </c>
      <c r="H36" s="35">
        <f t="shared" si="1"/>
        <v>-144.9</v>
      </c>
      <c r="J36" s="36" t="s">
        <v>53</v>
      </c>
    </row>
    <row r="37" spans="1:10" s="24" customFormat="1" ht="20.149999999999999" customHeight="1">
      <c r="A37" s="30" t="s">
        <v>54</v>
      </c>
      <c r="B37" s="37">
        <v>1030</v>
      </c>
      <c r="C37" s="27">
        <f>I__Фін_результат!C18</f>
        <v>141.66800000000001</v>
      </c>
      <c r="D37" s="28">
        <f>I__Фін_результат!D18</f>
        <v>19.39</v>
      </c>
      <c r="E37" s="28">
        <f>I__Фін_результат!E18</f>
        <v>285</v>
      </c>
      <c r="F37" s="28">
        <f>I__Фін_результат!F18</f>
        <v>19.39</v>
      </c>
      <c r="G37" s="38">
        <f t="shared" si="0"/>
        <v>-265.61</v>
      </c>
      <c r="H37" s="29">
        <f t="shared" si="1"/>
        <v>6.8035087719298257</v>
      </c>
    </row>
    <row r="38" spans="1:10" s="24" customFormat="1" ht="20.149999999999999" customHeight="1">
      <c r="A38" s="39" t="s">
        <v>55</v>
      </c>
      <c r="B38" s="37">
        <v>1031</v>
      </c>
      <c r="C38" s="40">
        <f>I__Фін_результат!C19</f>
        <v>0</v>
      </c>
      <c r="D38" s="40">
        <f>I__Фін_результат!D19</f>
        <v>0</v>
      </c>
      <c r="E38" s="40">
        <f>I__Фін_результат!E19</f>
        <v>0</v>
      </c>
      <c r="F38" s="40">
        <f>I__Фін_результат!F19</f>
        <v>0</v>
      </c>
      <c r="G38" s="38">
        <f t="shared" si="0"/>
        <v>0</v>
      </c>
      <c r="H38" s="29" t="e">
        <f t="shared" si="1"/>
        <v>#DIV/0!</v>
      </c>
    </row>
    <row r="39" spans="1:10" s="24" customFormat="1" ht="20.149999999999999" customHeight="1">
      <c r="A39" s="39" t="s">
        <v>56</v>
      </c>
      <c r="B39" s="37">
        <v>1032</v>
      </c>
      <c r="C39" s="40">
        <f>I__Фін_результат!C20</f>
        <v>0</v>
      </c>
      <c r="D39" s="41">
        <f>I__Фін_результат!D20</f>
        <v>0</v>
      </c>
      <c r="E39" s="40">
        <f>I__Фін_результат!E20</f>
        <v>0</v>
      </c>
      <c r="F39" s="40">
        <f>I__Фін_результат!F20</f>
        <v>0</v>
      </c>
      <c r="G39" s="38">
        <f t="shared" si="0"/>
        <v>0</v>
      </c>
      <c r="H39" s="29" t="e">
        <f t="shared" si="1"/>
        <v>#DIV/0!</v>
      </c>
    </row>
    <row r="40" spans="1:10" s="24" customFormat="1" ht="20.149999999999999" customHeight="1">
      <c r="A40" s="39" t="s">
        <v>57</v>
      </c>
      <c r="B40" s="37">
        <v>1033</v>
      </c>
      <c r="C40" s="40">
        <f>I__Фін_результат!C21</f>
        <v>0</v>
      </c>
      <c r="D40" s="41">
        <f>I__Фін_результат!D21</f>
        <v>0</v>
      </c>
      <c r="E40" s="40">
        <f>I__Фін_результат!E21</f>
        <v>0</v>
      </c>
      <c r="F40" s="40">
        <f>I__Фін_результат!F21</f>
        <v>0</v>
      </c>
      <c r="G40" s="38">
        <f t="shared" si="0"/>
        <v>0</v>
      </c>
      <c r="H40" s="29" t="e">
        <f t="shared" si="1"/>
        <v>#DIV/0!</v>
      </c>
    </row>
    <row r="41" spans="1:10" s="24" customFormat="1" ht="20.149999999999999" customHeight="1">
      <c r="A41" s="39" t="s">
        <v>58</v>
      </c>
      <c r="B41" s="37">
        <v>1034</v>
      </c>
      <c r="C41" s="40">
        <f>I__Фін_результат!C22</f>
        <v>0</v>
      </c>
      <c r="D41" s="41">
        <f>I__Фін_результат!D22</f>
        <v>0</v>
      </c>
      <c r="E41" s="40">
        <f>I__Фін_результат!E22</f>
        <v>0</v>
      </c>
      <c r="F41" s="40">
        <f>I__Фін_результат!F22</f>
        <v>0</v>
      </c>
      <c r="G41" s="38">
        <f t="shared" si="0"/>
        <v>0</v>
      </c>
      <c r="H41" s="29" t="e">
        <f t="shared" si="1"/>
        <v>#DIV/0!</v>
      </c>
    </row>
    <row r="42" spans="1:10" s="24" customFormat="1" ht="20.149999999999999" customHeight="1">
      <c r="A42" s="39" t="s">
        <v>59</v>
      </c>
      <c r="B42" s="37">
        <v>1035</v>
      </c>
      <c r="C42" s="40">
        <f>I__Фін_результат!C23</f>
        <v>0</v>
      </c>
      <c r="D42" s="41">
        <f>I__Фін_результат!D23</f>
        <v>0</v>
      </c>
      <c r="E42" s="40">
        <f>I__Фін_результат!E23</f>
        <v>0</v>
      </c>
      <c r="F42" s="40">
        <f>I__Фін_результат!F23</f>
        <v>0</v>
      </c>
      <c r="G42" s="38">
        <f t="shared" si="0"/>
        <v>0</v>
      </c>
      <c r="H42" s="29" t="e">
        <f t="shared" si="1"/>
        <v>#DIV/0!</v>
      </c>
    </row>
    <row r="43" spans="1:10" s="24" customFormat="1" ht="20.149999999999999" customHeight="1">
      <c r="A43" s="30" t="s">
        <v>60</v>
      </c>
      <c r="B43" s="31">
        <v>1060</v>
      </c>
      <c r="C43" s="28">
        <f>I__Фін_результат!C41</f>
        <v>86.171999999999997</v>
      </c>
      <c r="D43" s="28">
        <f>I__Фін_результат!D41</f>
        <v>28.082000000000001</v>
      </c>
      <c r="E43" s="28">
        <f>I__Фін_результат!E41</f>
        <v>158</v>
      </c>
      <c r="F43" s="28">
        <f>I__Фін_результат!F41</f>
        <v>28.082000000000001</v>
      </c>
      <c r="G43" s="38">
        <f t="shared" si="0"/>
        <v>-129.91800000000001</v>
      </c>
      <c r="H43" s="29">
        <f t="shared" si="1"/>
        <v>17.773417721518989</v>
      </c>
    </row>
    <row r="44" spans="1:10" s="24" customFormat="1" ht="20.149999999999999" customHeight="1">
      <c r="A44" s="39" t="s">
        <v>61</v>
      </c>
      <c r="B44" s="37">
        <v>1070</v>
      </c>
      <c r="C44" s="28">
        <f>I__Фін_результат!C49</f>
        <v>577.25699999999995</v>
      </c>
      <c r="D44" s="28">
        <f>I__Фін_результат!D49</f>
        <v>133.99888999999999</v>
      </c>
      <c r="E44" s="28">
        <f>I__Фін_результат!E49</f>
        <v>179</v>
      </c>
      <c r="F44" s="28">
        <f>I__Фін_результат!F49</f>
        <v>133.99888999999999</v>
      </c>
      <c r="G44" s="38">
        <f t="shared" si="0"/>
        <v>-45.001110000000011</v>
      </c>
      <c r="H44" s="29">
        <f t="shared" si="1"/>
        <v>74.859715083798875</v>
      </c>
    </row>
    <row r="45" spans="1:10" s="24" customFormat="1" ht="20.149999999999999" customHeight="1">
      <c r="A45" s="39" t="s">
        <v>62</v>
      </c>
      <c r="B45" s="37">
        <v>1071</v>
      </c>
      <c r="C45" s="40">
        <f>I__Фін_результат!C50</f>
        <v>0</v>
      </c>
      <c r="D45" s="41">
        <f>I__Фін_результат!D50</f>
        <v>0</v>
      </c>
      <c r="E45" s="40">
        <f>I__Фін_результат!E50</f>
        <v>0</v>
      </c>
      <c r="F45" s="40">
        <f>I__Фін_результат!F50</f>
        <v>0</v>
      </c>
      <c r="G45" s="38">
        <f t="shared" si="0"/>
        <v>0</v>
      </c>
      <c r="H45" s="29" t="e">
        <f t="shared" si="1"/>
        <v>#DIV/0!</v>
      </c>
    </row>
    <row r="46" spans="1:10" s="24" customFormat="1" ht="20.149999999999999" customHeight="1">
      <c r="A46" s="39" t="s">
        <v>63</v>
      </c>
      <c r="B46" s="37">
        <v>1072</v>
      </c>
      <c r="C46" s="28">
        <f>I__Фін_результат!C51</f>
        <v>0</v>
      </c>
      <c r="D46" s="28">
        <f>I__Фін_результат!D51</f>
        <v>0</v>
      </c>
      <c r="E46" s="28">
        <f>I__Фін_результат!E51</f>
        <v>0</v>
      </c>
      <c r="F46" s="28">
        <f>I__Фін_результат!F51</f>
        <v>0</v>
      </c>
      <c r="G46" s="38">
        <f t="shared" si="0"/>
        <v>0</v>
      </c>
      <c r="H46" s="29" t="e">
        <f t="shared" si="1"/>
        <v>#DIV/0!</v>
      </c>
    </row>
    <row r="47" spans="1:10" s="24" customFormat="1" ht="20.149999999999999" customHeight="1">
      <c r="A47" s="42" t="s">
        <v>64</v>
      </c>
      <c r="B47" s="37">
        <v>1080</v>
      </c>
      <c r="C47" s="28">
        <f>I__Фін_результат!C53</f>
        <v>577.25700000000006</v>
      </c>
      <c r="D47" s="28">
        <f>I__Фін_результат!D53</f>
        <v>133.99600000000001</v>
      </c>
      <c r="E47" s="28">
        <f>I__Фін_результат!E53</f>
        <v>179</v>
      </c>
      <c r="F47" s="28">
        <f>I__Фін_результат!F53</f>
        <v>133.99600000000001</v>
      </c>
      <c r="G47" s="43">
        <f t="shared" si="0"/>
        <v>-45.003999999999991</v>
      </c>
      <c r="H47" s="29">
        <f t="shared" si="1"/>
        <v>74.858100558659231</v>
      </c>
    </row>
    <row r="48" spans="1:10" s="24" customFormat="1" ht="20.149999999999999" customHeight="1">
      <c r="A48" s="44" t="s">
        <v>65</v>
      </c>
      <c r="B48" s="37">
        <v>1081</v>
      </c>
      <c r="C48" s="40">
        <f>I__Фін_результат!C54</f>
        <v>221.22499999999999</v>
      </c>
      <c r="D48" s="27"/>
      <c r="E48" s="40">
        <f>I__Фін_результат!E54</f>
        <v>85.296000000000006</v>
      </c>
      <c r="F48" s="27"/>
      <c r="G48" s="43">
        <f t="shared" si="0"/>
        <v>-85.296000000000006</v>
      </c>
      <c r="H48" s="29">
        <f t="shared" si="1"/>
        <v>0</v>
      </c>
    </row>
    <row r="49" spans="1:10" s="24" customFormat="1" ht="20.149999999999999" customHeight="1">
      <c r="A49" s="39" t="s">
        <v>66</v>
      </c>
      <c r="B49" s="37">
        <v>1082</v>
      </c>
      <c r="C49" s="40">
        <f>I__Фін_результат!C55</f>
        <v>48.668999999999997</v>
      </c>
      <c r="D49" s="45">
        <f>I__Фін_результат!D55</f>
        <v>22.11</v>
      </c>
      <c r="E49" s="40">
        <f>I__Фін_результат!E55</f>
        <v>18.77</v>
      </c>
      <c r="F49" s="40">
        <f>I__Фін_результат!F55</f>
        <v>22.11</v>
      </c>
      <c r="G49" s="43">
        <f t="shared" si="0"/>
        <v>3.34</v>
      </c>
      <c r="H49" s="29">
        <f t="shared" si="1"/>
        <v>117.7943526904635</v>
      </c>
    </row>
    <row r="50" spans="1:10" s="24" customFormat="1" ht="20.149999999999999" customHeight="1">
      <c r="A50" s="46" t="s">
        <v>67</v>
      </c>
      <c r="B50" s="21">
        <v>1100</v>
      </c>
      <c r="C50" s="33">
        <f>I__Фін_результат!C60</f>
        <v>-10.980000000000132</v>
      </c>
      <c r="D50" s="33">
        <f>I__Фін_результат!D60</f>
        <v>-21.387110000000035</v>
      </c>
      <c r="E50" s="33">
        <f>I__Фін_результат!E60</f>
        <v>-461</v>
      </c>
      <c r="F50" s="33">
        <f>I__Фін_результат!F60</f>
        <v>-21.387110000000035</v>
      </c>
      <c r="G50" s="34">
        <f t="shared" si="0"/>
        <v>439.61288999999999</v>
      </c>
      <c r="H50" s="35">
        <f t="shared" si="1"/>
        <v>4.6392863340564068</v>
      </c>
      <c r="J50" s="47" t="s">
        <v>68</v>
      </c>
    </row>
    <row r="51" spans="1:10" s="24" customFormat="1" ht="20.149999999999999" customHeight="1">
      <c r="A51" s="48" t="s">
        <v>69</v>
      </c>
      <c r="B51" s="31">
        <v>1310</v>
      </c>
      <c r="C51" s="38">
        <f>I__Фін_результат!C89</f>
        <v>-588.23700000000008</v>
      </c>
      <c r="D51" s="38">
        <f>I__Фін_результат!D89</f>
        <v>-155.38600000000002</v>
      </c>
      <c r="E51" s="38">
        <f>I__Фін_результат!E89</f>
        <v>-640</v>
      </c>
      <c r="F51" s="38">
        <f>I__Фін_результат!F89</f>
        <v>-155.38600000000002</v>
      </c>
      <c r="G51" s="49">
        <f t="shared" si="0"/>
        <v>484.61399999999998</v>
      </c>
      <c r="H51" s="35">
        <f t="shared" si="1"/>
        <v>24.279062500000002</v>
      </c>
    </row>
    <row r="52" spans="1:10" s="24" customFormat="1" ht="18.75" customHeight="1">
      <c r="A52" s="48" t="s">
        <v>70</v>
      </c>
      <c r="B52" s="21">
        <v>5010</v>
      </c>
      <c r="C52" s="50">
        <f>(C51/C34)*100</f>
        <v>-153.09502121125368</v>
      </c>
      <c r="D52" s="50">
        <f>(D51/D34)*100</f>
        <v>-271.98193625177225</v>
      </c>
      <c r="E52" s="50">
        <f>(E51/E34)*100</f>
        <v>-172.04301075268816</v>
      </c>
      <c r="F52" s="50">
        <f>(F51/F34)*100</f>
        <v>-271.98193625177225</v>
      </c>
      <c r="G52" s="51">
        <f t="shared" si="0"/>
        <v>-99.938925499084093</v>
      </c>
      <c r="H52" s="35">
        <f t="shared" si="1"/>
        <v>158.08950044634261</v>
      </c>
    </row>
    <row r="53" spans="1:10" s="24" customFormat="1" ht="20.149999999999999" customHeight="1">
      <c r="A53" s="39" t="s">
        <v>71</v>
      </c>
      <c r="B53" s="37">
        <v>1110</v>
      </c>
      <c r="C53" s="40">
        <f>I__Фін_результат!C61</f>
        <v>0</v>
      </c>
      <c r="D53" s="41">
        <f>I__Фін_результат!D61</f>
        <v>0</v>
      </c>
      <c r="E53" s="28">
        <f>I__Фін_результат!E61</f>
        <v>0</v>
      </c>
      <c r="F53" s="28">
        <f>I__Фін_результат!F61</f>
        <v>0</v>
      </c>
      <c r="G53" s="43">
        <f t="shared" si="0"/>
        <v>0</v>
      </c>
      <c r="H53" s="29" t="e">
        <f t="shared" si="1"/>
        <v>#DIV/0!</v>
      </c>
    </row>
    <row r="54" spans="1:10" s="24" customFormat="1" ht="18.75" customHeight="1">
      <c r="A54" s="39" t="s">
        <v>72</v>
      </c>
      <c r="B54" s="37">
        <v>1120</v>
      </c>
      <c r="C54" s="40">
        <f>I__Фін_результат!C62</f>
        <v>0</v>
      </c>
      <c r="D54" s="41">
        <f>I__Фін_результат!D62</f>
        <v>0</v>
      </c>
      <c r="E54" s="28">
        <f>I__Фін_результат!E62</f>
        <v>0</v>
      </c>
      <c r="F54" s="28">
        <f>I__Фін_результат!F62</f>
        <v>0</v>
      </c>
      <c r="G54" s="43">
        <f t="shared" si="0"/>
        <v>0</v>
      </c>
      <c r="H54" s="29" t="e">
        <f t="shared" si="1"/>
        <v>#DIV/0!</v>
      </c>
    </row>
    <row r="55" spans="1:10" s="24" customFormat="1" ht="20.149999999999999" customHeight="1">
      <c r="A55" s="39" t="s">
        <v>73</v>
      </c>
      <c r="B55" s="37">
        <v>1130</v>
      </c>
      <c r="C55" s="40">
        <f>I__Фін_результат!C63</f>
        <v>0</v>
      </c>
      <c r="D55" s="45">
        <f>I__Фін_результат!D63</f>
        <v>0</v>
      </c>
      <c r="E55" s="28">
        <f>I__Фін_результат!E63</f>
        <v>0</v>
      </c>
      <c r="F55" s="28">
        <f>I__Фін_результат!F63</f>
        <v>0</v>
      </c>
      <c r="G55" s="43">
        <f t="shared" si="0"/>
        <v>0</v>
      </c>
      <c r="H55" s="29" t="e">
        <f t="shared" si="1"/>
        <v>#DIV/0!</v>
      </c>
    </row>
    <row r="56" spans="1:10" s="24" customFormat="1" ht="20.149999999999999" customHeight="1">
      <c r="A56" s="39" t="s">
        <v>74</v>
      </c>
      <c r="B56" s="37">
        <v>1140</v>
      </c>
      <c r="C56" s="40">
        <f>I__Фін_результат!C64</f>
        <v>0</v>
      </c>
      <c r="D56" s="41">
        <f>I__Фін_результат!D64</f>
        <v>0</v>
      </c>
      <c r="E56" s="28">
        <f>I__Фін_результат!E64</f>
        <v>0</v>
      </c>
      <c r="F56" s="28">
        <f>I__Фін_результат!F64</f>
        <v>0</v>
      </c>
      <c r="G56" s="43">
        <f t="shared" si="0"/>
        <v>0</v>
      </c>
      <c r="H56" s="29" t="e">
        <f t="shared" si="1"/>
        <v>#DIV/0!</v>
      </c>
    </row>
    <row r="57" spans="1:10" s="24" customFormat="1" ht="20.149999999999999" customHeight="1">
      <c r="A57" s="39" t="s">
        <v>75</v>
      </c>
      <c r="B57" s="37">
        <v>1150</v>
      </c>
      <c r="C57" s="40">
        <f>I__Фін_результат!C65</f>
        <v>0</v>
      </c>
      <c r="D57" s="40">
        <f>I__Фін_результат!D65</f>
        <v>0</v>
      </c>
      <c r="E57" s="40">
        <f>I__Фін_результат!E65</f>
        <v>0</v>
      </c>
      <c r="F57" s="40">
        <f>I__Фін_результат!F65</f>
        <v>0</v>
      </c>
      <c r="G57" s="43">
        <f t="shared" si="0"/>
        <v>0</v>
      </c>
      <c r="H57" s="29" t="e">
        <f t="shared" si="1"/>
        <v>#DIV/0!</v>
      </c>
    </row>
    <row r="58" spans="1:10" s="24" customFormat="1" ht="20.149999999999999" customHeight="1">
      <c r="A58" s="39" t="s">
        <v>62</v>
      </c>
      <c r="B58" s="37">
        <v>1151</v>
      </c>
      <c r="C58" s="40">
        <f>I__Фін_результат!C66</f>
        <v>0</v>
      </c>
      <c r="D58" s="41">
        <f>I__Фін_результат!D66</f>
        <v>0</v>
      </c>
      <c r="E58" s="28">
        <f>I__Фін_результат!E66</f>
        <v>0</v>
      </c>
      <c r="F58" s="28">
        <f>I__Фін_результат!F66</f>
        <v>0</v>
      </c>
      <c r="G58" s="43">
        <f t="shared" si="0"/>
        <v>0</v>
      </c>
      <c r="H58" s="29" t="e">
        <f t="shared" si="1"/>
        <v>#DIV/0!</v>
      </c>
    </row>
    <row r="59" spans="1:10" s="24" customFormat="1" ht="20.149999999999999" customHeight="1">
      <c r="A59" s="39" t="s">
        <v>76</v>
      </c>
      <c r="B59" s="37">
        <v>1160</v>
      </c>
      <c r="C59" s="40">
        <f>I__Фін_результат!C68</f>
        <v>0</v>
      </c>
      <c r="D59" s="41">
        <f>I__Фін_результат!D68</f>
        <v>0</v>
      </c>
      <c r="E59" s="28">
        <f>I__Фін_результат!E68</f>
        <v>0</v>
      </c>
      <c r="F59" s="28">
        <f>I__Фін_результат!F68</f>
        <v>0</v>
      </c>
      <c r="G59" s="43">
        <f t="shared" si="0"/>
        <v>0</v>
      </c>
      <c r="H59" s="29" t="e">
        <f t="shared" si="1"/>
        <v>#DIV/0!</v>
      </c>
    </row>
    <row r="60" spans="1:10" s="24" customFormat="1" ht="20.149999999999999" customHeight="1">
      <c r="A60" s="39" t="s">
        <v>62</v>
      </c>
      <c r="B60" s="37">
        <v>1161</v>
      </c>
      <c r="C60" s="40">
        <f>I__Фін_результат!C69</f>
        <v>0</v>
      </c>
      <c r="D60" s="41">
        <f>I__Фін_результат!D69</f>
        <v>0</v>
      </c>
      <c r="E60" s="28">
        <f>I__Фін_результат!E69</f>
        <v>0</v>
      </c>
      <c r="F60" s="28">
        <f>I__Фін_результат!F69</f>
        <v>0</v>
      </c>
      <c r="G60" s="43">
        <f t="shared" si="0"/>
        <v>0</v>
      </c>
      <c r="H60" s="29" t="e">
        <f t="shared" si="1"/>
        <v>#DIV/0!</v>
      </c>
    </row>
    <row r="61" spans="1:10" s="24" customFormat="1" ht="20.149999999999999" customHeight="1">
      <c r="A61" s="48" t="s">
        <v>77</v>
      </c>
      <c r="B61" s="52">
        <v>1170</v>
      </c>
      <c r="C61" s="53">
        <f>SUM(C50,C53:C57,C59)</f>
        <v>-10.980000000000132</v>
      </c>
      <c r="D61" s="33">
        <f>SUM(D50,D53:D57,D59)</f>
        <v>-21.387110000000035</v>
      </c>
      <c r="E61" s="33">
        <f>SUM(E50,E53:E57,E59)</f>
        <v>-461</v>
      </c>
      <c r="F61" s="33">
        <f>SUM(F50,F53:F57,F59)</f>
        <v>-21.387110000000035</v>
      </c>
      <c r="G61" s="34">
        <f t="shared" si="0"/>
        <v>439.61288999999999</v>
      </c>
      <c r="H61" s="35">
        <f t="shared" si="1"/>
        <v>4.6392863340564068</v>
      </c>
      <c r="J61" s="36" t="s">
        <v>78</v>
      </c>
    </row>
    <row r="62" spans="1:10" s="24" customFormat="1" ht="20.149999999999999" customHeight="1">
      <c r="A62" s="39" t="s">
        <v>79</v>
      </c>
      <c r="B62" s="31">
        <v>1180</v>
      </c>
      <c r="C62" s="40">
        <f>I__Фін_результат!C72</f>
        <v>0</v>
      </c>
      <c r="D62" s="40">
        <f>I__Фін_результат!D72</f>
        <v>0</v>
      </c>
      <c r="E62" s="40">
        <f>I__Фін_результат!E72</f>
        <v>0</v>
      </c>
      <c r="F62" s="40">
        <f>I__Фін_результат!F72</f>
        <v>0</v>
      </c>
      <c r="G62" s="43">
        <f t="shared" si="0"/>
        <v>0</v>
      </c>
      <c r="H62" s="29" t="e">
        <f t="shared" si="1"/>
        <v>#DIV/0!</v>
      </c>
    </row>
    <row r="63" spans="1:10" s="24" customFormat="1" ht="20.149999999999999" customHeight="1">
      <c r="A63" s="39" t="s">
        <v>80</v>
      </c>
      <c r="B63" s="31">
        <v>1181</v>
      </c>
      <c r="C63" s="40">
        <f>I__Фін_результат!C73</f>
        <v>0</v>
      </c>
      <c r="D63" s="40">
        <f>I__Фін_результат!D73</f>
        <v>0</v>
      </c>
      <c r="E63" s="40">
        <f>I__Фін_результат!E73</f>
        <v>0</v>
      </c>
      <c r="F63" s="40">
        <f>I__Фін_результат!F73</f>
        <v>0</v>
      </c>
      <c r="G63" s="43">
        <f t="shared" si="0"/>
        <v>0</v>
      </c>
      <c r="H63" s="29" t="e">
        <f t="shared" si="1"/>
        <v>#DIV/0!</v>
      </c>
    </row>
    <row r="64" spans="1:10" s="24" customFormat="1" ht="20.149999999999999" customHeight="1">
      <c r="A64" s="39" t="s">
        <v>81</v>
      </c>
      <c r="B64" s="37">
        <v>1190</v>
      </c>
      <c r="C64" s="40">
        <f>I__Фін_результат!C74</f>
        <v>0</v>
      </c>
      <c r="D64" s="40">
        <f>I__Фін_результат!D74</f>
        <v>0</v>
      </c>
      <c r="E64" s="40">
        <f>I__Фін_результат!E74</f>
        <v>0</v>
      </c>
      <c r="F64" s="40">
        <f>I__Фін_результат!F74</f>
        <v>0</v>
      </c>
      <c r="G64" s="43">
        <f t="shared" si="0"/>
        <v>0</v>
      </c>
      <c r="H64" s="29" t="e">
        <f t="shared" si="1"/>
        <v>#DIV/0!</v>
      </c>
    </row>
    <row r="65" spans="1:10" s="24" customFormat="1" ht="20.149999999999999" customHeight="1">
      <c r="A65" s="39" t="s">
        <v>82</v>
      </c>
      <c r="B65" s="37">
        <v>1191</v>
      </c>
      <c r="C65" s="40">
        <f>I__Фін_результат!C75</f>
        <v>0</v>
      </c>
      <c r="D65" s="40">
        <f>I__Фін_результат!D75</f>
        <v>0</v>
      </c>
      <c r="E65" s="40">
        <f>I__Фін_результат!E75</f>
        <v>0</v>
      </c>
      <c r="F65" s="40">
        <f>I__Фін_результат!F75</f>
        <v>0</v>
      </c>
      <c r="G65" s="43">
        <f t="shared" si="0"/>
        <v>0</v>
      </c>
      <c r="H65" s="29" t="e">
        <f t="shared" si="1"/>
        <v>#DIV/0!</v>
      </c>
    </row>
    <row r="66" spans="1:10" s="24" customFormat="1" ht="20.149999999999999" customHeight="1">
      <c r="A66" s="46" t="s">
        <v>83</v>
      </c>
      <c r="B66" s="12">
        <v>1200</v>
      </c>
      <c r="C66" s="33">
        <f>SUM(C61:C65)</f>
        <v>-10.980000000000132</v>
      </c>
      <c r="D66" s="33">
        <f>SUM(D61:D65)</f>
        <v>-21.387110000000035</v>
      </c>
      <c r="E66" s="33">
        <f>SUM(E61:E65)</f>
        <v>-461</v>
      </c>
      <c r="F66" s="33"/>
      <c r="G66" s="34">
        <f t="shared" si="0"/>
        <v>461</v>
      </c>
      <c r="H66" s="35">
        <f t="shared" si="1"/>
        <v>0</v>
      </c>
      <c r="J66" s="24" t="s">
        <v>84</v>
      </c>
    </row>
    <row r="67" spans="1:10" s="24" customFormat="1" ht="20.149999999999999" customHeight="1">
      <c r="A67" s="39" t="s">
        <v>85</v>
      </c>
      <c r="B67" s="37">
        <v>1201</v>
      </c>
      <c r="C67" s="40">
        <f>I__Фін_результат!C77</f>
        <v>0</v>
      </c>
      <c r="D67" s="40">
        <f>I__Фін_результат!D77</f>
        <v>0</v>
      </c>
      <c r="E67" s="40">
        <f>I__Фін_результат!E77</f>
        <v>0</v>
      </c>
      <c r="F67" s="40">
        <f>I__Фін_результат!F77</f>
        <v>0</v>
      </c>
      <c r="G67" s="38">
        <f t="shared" si="0"/>
        <v>0</v>
      </c>
      <c r="H67" s="29" t="e">
        <f t="shared" si="1"/>
        <v>#DIV/0!</v>
      </c>
    </row>
    <row r="68" spans="1:10" s="24" customFormat="1" ht="20.149999999999999" customHeight="1">
      <c r="A68" s="39" t="s">
        <v>86</v>
      </c>
      <c r="B68" s="37">
        <v>1202</v>
      </c>
      <c r="C68" s="28">
        <f>I__Фін_результат!C78</f>
        <v>10.980000000000132</v>
      </c>
      <c r="D68" s="28">
        <f>I__Фін_результат!D78</f>
        <v>21.387110000000007</v>
      </c>
      <c r="E68" s="28">
        <f>I__Фін_результат!E78</f>
        <v>461</v>
      </c>
      <c r="F68" s="28">
        <f>I__Фін_результат!F78</f>
        <v>21.387110000000007</v>
      </c>
      <c r="G68" s="43">
        <f t="shared" si="0"/>
        <v>-439.61288999999999</v>
      </c>
      <c r="H68" s="29">
        <f t="shared" si="1"/>
        <v>4.6392863340564006</v>
      </c>
      <c r="J68" s="54"/>
    </row>
    <row r="69" spans="1:10" s="24" customFormat="1" ht="20.149999999999999" customHeight="1">
      <c r="A69" s="46" t="s">
        <v>87</v>
      </c>
      <c r="B69" s="12">
        <v>1210</v>
      </c>
      <c r="C69" s="55">
        <f>I__Фін_результат!C79</f>
        <v>961.48699999999997</v>
      </c>
      <c r="D69" s="55">
        <f>I__Фін_результат!D79</f>
        <v>191.12988999999999</v>
      </c>
      <c r="E69" s="55">
        <f>I__Фін_результат!E79</f>
        <v>551</v>
      </c>
      <c r="F69" s="55">
        <f>I__Фін_результат!F79</f>
        <v>191.12988999999999</v>
      </c>
      <c r="G69" s="34">
        <f t="shared" si="0"/>
        <v>-359.87011000000001</v>
      </c>
      <c r="H69" s="35">
        <f t="shared" si="1"/>
        <v>34.687820326678761</v>
      </c>
      <c r="J69" s="54"/>
    </row>
    <row r="70" spans="1:10" s="24" customFormat="1" ht="20.149999999999999" customHeight="1">
      <c r="A70" s="46" t="s">
        <v>88</v>
      </c>
      <c r="B70" s="12">
        <v>1220</v>
      </c>
      <c r="C70" s="55">
        <f>I__Фін_результат!C80</f>
        <v>972.4670000000001</v>
      </c>
      <c r="D70" s="55">
        <f>I__Фін_результат!D80</f>
        <v>212.517</v>
      </c>
      <c r="E70" s="55">
        <f>I__Фін_результат!E80</f>
        <v>1012</v>
      </c>
      <c r="F70" s="55">
        <f>I__Фін_результат!F80</f>
        <v>212.517</v>
      </c>
      <c r="G70" s="34">
        <f t="shared" si="0"/>
        <v>-799.48299999999995</v>
      </c>
      <c r="H70" s="35">
        <f t="shared" si="1"/>
        <v>20.999703557312252</v>
      </c>
    </row>
    <row r="71" spans="1:10" s="24" customFormat="1" ht="20.149999999999999" customHeight="1">
      <c r="A71" s="39" t="s">
        <v>89</v>
      </c>
      <c r="B71" s="12">
        <v>1230</v>
      </c>
      <c r="C71" s="56"/>
      <c r="D71" s="57"/>
      <c r="E71" s="56"/>
      <c r="F71" s="56"/>
      <c r="G71" s="58">
        <f t="shared" si="0"/>
        <v>0</v>
      </c>
      <c r="H71" s="29" t="e">
        <f t="shared" si="1"/>
        <v>#DIV/0!</v>
      </c>
    </row>
    <row r="72" spans="1:10" s="24" customFormat="1" ht="20.149999999999999" customHeight="1">
      <c r="A72" s="46" t="s">
        <v>90</v>
      </c>
      <c r="B72" s="12"/>
      <c r="C72" s="59"/>
      <c r="D72" s="60"/>
      <c r="E72" s="61"/>
      <c r="F72" s="61"/>
      <c r="G72" s="58">
        <f t="shared" si="0"/>
        <v>0</v>
      </c>
      <c r="H72" s="29" t="e">
        <f t="shared" si="1"/>
        <v>#DIV/0!</v>
      </c>
    </row>
    <row r="73" spans="1:10" s="24" customFormat="1" ht="20.149999999999999" customHeight="1">
      <c r="A73" s="39" t="s">
        <v>91</v>
      </c>
      <c r="B73" s="37">
        <v>1400</v>
      </c>
      <c r="C73" s="40">
        <f>I__Фін_результат!C91</f>
        <v>665.10400000000004</v>
      </c>
      <c r="D73" s="45">
        <f>I__Фін_результат!D91</f>
        <v>201.107</v>
      </c>
      <c r="E73" s="40">
        <f>I__Фін_результат!E91</f>
        <v>937.06600000000003</v>
      </c>
      <c r="F73" s="40">
        <f>I__Фін_результат!F91</f>
        <v>201.107</v>
      </c>
      <c r="G73" s="43">
        <f t="shared" si="0"/>
        <v>-735.95900000000006</v>
      </c>
      <c r="H73" s="29">
        <f t="shared" si="1"/>
        <v>21.461348506935476</v>
      </c>
    </row>
    <row r="74" spans="1:10" s="24" customFormat="1" ht="20.149999999999999" customHeight="1">
      <c r="A74" s="39" t="s">
        <v>92</v>
      </c>
      <c r="B74" s="62">
        <v>1401</v>
      </c>
      <c r="C74" s="40">
        <f>I__Фін_результат!C92</f>
        <v>0</v>
      </c>
      <c r="D74" s="41">
        <f>I__Фін_результат!D92</f>
        <v>0</v>
      </c>
      <c r="E74" s="40">
        <f>I__Фін_результат!E92</f>
        <v>0</v>
      </c>
      <c r="F74" s="40">
        <f>I__Фін_результат!F92</f>
        <v>0</v>
      </c>
      <c r="G74" s="43">
        <f t="shared" si="0"/>
        <v>0</v>
      </c>
      <c r="H74" s="29" t="e">
        <f t="shared" si="1"/>
        <v>#DIV/0!</v>
      </c>
    </row>
    <row r="75" spans="1:10" s="24" customFormat="1" ht="20.149999999999999" customHeight="1">
      <c r="A75" s="39" t="s">
        <v>93</v>
      </c>
      <c r="B75" s="62">
        <v>1402</v>
      </c>
      <c r="C75" s="28">
        <f>I__Фін_результат!C93</f>
        <v>114.76900000000001</v>
      </c>
      <c r="D75" s="28">
        <f>I__Фін_результат!D93</f>
        <v>25.456</v>
      </c>
      <c r="E75" s="28">
        <f>I__Фін_результат!E93</f>
        <v>149</v>
      </c>
      <c r="F75" s="28">
        <f>I__Фін_результат!F93</f>
        <v>25.456</v>
      </c>
      <c r="G75" s="27">
        <f t="shared" si="0"/>
        <v>-123.544</v>
      </c>
      <c r="H75" s="29">
        <f t="shared" si="1"/>
        <v>17.084563758389262</v>
      </c>
    </row>
    <row r="76" spans="1:10" s="24" customFormat="1" ht="20.149999999999999" customHeight="1">
      <c r="A76" s="39" t="s">
        <v>94</v>
      </c>
      <c r="B76" s="62">
        <v>1410</v>
      </c>
      <c r="C76" s="28">
        <f>I__Фін_результат!C94</f>
        <v>389.22500000000002</v>
      </c>
      <c r="D76" s="28">
        <f>I__Фін_результат!D94</f>
        <v>138.04500000000002</v>
      </c>
      <c r="E76" s="28">
        <f>I__Фін_результат!E94</f>
        <v>581.29600000000005</v>
      </c>
      <c r="F76" s="28">
        <f>I__Фін_результат!F94</f>
        <v>138.04500000000002</v>
      </c>
      <c r="G76" s="27">
        <f t="shared" si="0"/>
        <v>-443.25100000000003</v>
      </c>
      <c r="H76" s="29">
        <f t="shared" si="1"/>
        <v>23.747798023726297</v>
      </c>
    </row>
    <row r="77" spans="1:10" s="24" customFormat="1" ht="20.149999999999999" customHeight="1">
      <c r="A77" s="39" t="s">
        <v>95</v>
      </c>
      <c r="B77" s="62">
        <v>1420</v>
      </c>
      <c r="C77" s="28">
        <f>I__Фін_результат!C95</f>
        <v>88.668999999999997</v>
      </c>
      <c r="D77" s="28">
        <f>I__Фін_результат!D95</f>
        <v>30.369999999999997</v>
      </c>
      <c r="E77" s="28">
        <f>I__Фін_результат!E95</f>
        <v>98.77</v>
      </c>
      <c r="F77" s="28">
        <f>I__Фін_результат!F95</f>
        <v>30.369999999999997</v>
      </c>
      <c r="G77" s="27">
        <f t="shared" si="0"/>
        <v>-68.400000000000006</v>
      </c>
      <c r="H77" s="29">
        <f t="shared" si="1"/>
        <v>30.748202895616078</v>
      </c>
    </row>
    <row r="78" spans="1:10" s="24" customFormat="1" ht="20.149999999999999" customHeight="1">
      <c r="A78" s="39" t="s">
        <v>96</v>
      </c>
      <c r="B78" s="62">
        <v>1430</v>
      </c>
      <c r="C78" s="28">
        <f>I__Фін_результат!C96</f>
        <v>0</v>
      </c>
      <c r="D78" s="28">
        <f>I__Фін_результат!D96</f>
        <v>0</v>
      </c>
      <c r="E78" s="28">
        <f>I__Фін_результат!E96</f>
        <v>0</v>
      </c>
      <c r="F78" s="28">
        <f>I__Фін_результат!F96</f>
        <v>0</v>
      </c>
      <c r="G78" s="27">
        <f t="shared" si="0"/>
        <v>0</v>
      </c>
      <c r="H78" s="29" t="e">
        <f t="shared" si="1"/>
        <v>#DIV/0!</v>
      </c>
    </row>
    <row r="79" spans="1:10" s="24" customFormat="1" ht="20.149999999999999" customHeight="1">
      <c r="A79" s="39" t="s">
        <v>97</v>
      </c>
      <c r="B79" s="62">
        <v>1440</v>
      </c>
      <c r="C79" s="28">
        <f>I__Фін_результат!C97</f>
        <v>72.441000000000003</v>
      </c>
      <c r="D79" s="28">
        <f>I__Фін_результат!D97</f>
        <v>7.2359999999999998</v>
      </c>
      <c r="E79" s="28">
        <f>I__Фін_результат!E97</f>
        <v>108</v>
      </c>
      <c r="F79" s="28">
        <f>I__Фін_результат!F97</f>
        <v>7.2359999999999998</v>
      </c>
      <c r="G79" s="43">
        <f t="shared" si="0"/>
        <v>-100.764</v>
      </c>
      <c r="H79" s="29">
        <f t="shared" si="1"/>
        <v>6.7</v>
      </c>
    </row>
    <row r="80" spans="1:10" s="24" customFormat="1" ht="20.149999999999999" customHeight="1">
      <c r="A80" s="46" t="s">
        <v>98</v>
      </c>
      <c r="B80" s="63">
        <v>1450</v>
      </c>
      <c r="C80" s="33">
        <f>SUM(C73:C79)</f>
        <v>1330.2080000000001</v>
      </c>
      <c r="D80" s="33">
        <f>SUM(D73:D79)</f>
        <v>402.214</v>
      </c>
      <c r="E80" s="33">
        <f>SUM(E73:E79)</f>
        <v>1874.1320000000001</v>
      </c>
      <c r="F80" s="33">
        <f>SUM(F73:F79)</f>
        <v>402.214</v>
      </c>
      <c r="G80" s="34">
        <f t="shared" si="0"/>
        <v>-1471.9180000000001</v>
      </c>
      <c r="H80" s="35">
        <f t="shared" si="1"/>
        <v>21.461348506935476</v>
      </c>
    </row>
    <row r="81" spans="1:8" s="24" customFormat="1" ht="19.5" customHeight="1">
      <c r="A81" s="133" t="s">
        <v>99</v>
      </c>
      <c r="B81" s="133"/>
      <c r="C81" s="133"/>
      <c r="D81" s="133"/>
      <c r="E81" s="133"/>
      <c r="F81" s="133"/>
      <c r="G81" s="133"/>
      <c r="H81" s="133"/>
    </row>
    <row r="82" spans="1:8" s="24" customFormat="1" ht="18.75" customHeight="1">
      <c r="A82" s="134" t="s">
        <v>100</v>
      </c>
      <c r="B82" s="134"/>
      <c r="C82" s="134"/>
      <c r="D82" s="134"/>
      <c r="E82" s="134"/>
      <c r="F82" s="134"/>
      <c r="G82" s="134"/>
      <c r="H82" s="134"/>
    </row>
    <row r="83" spans="1:8" s="24" customFormat="1" ht="37.5" customHeight="1">
      <c r="A83" s="64" t="s">
        <v>101</v>
      </c>
      <c r="B83" s="65">
        <v>2000</v>
      </c>
      <c r="C83" s="56">
        <f>ІІ__Розр__з_бюджетом!C7</f>
        <v>0</v>
      </c>
      <c r="D83" s="56">
        <f>ІІ__Розр__з_бюджетом!D7</f>
        <v>0</v>
      </c>
      <c r="E83" s="56">
        <f>ІІ__Розр__з_бюджетом!E7</f>
        <v>0</v>
      </c>
      <c r="F83" s="56">
        <f>ІІ__Розр__з_бюджетом!F7</f>
        <v>0</v>
      </c>
      <c r="G83" s="56">
        <f t="shared" ref="G83:G93" si="2">F83-E83</f>
        <v>0</v>
      </c>
      <c r="H83" s="29" t="e">
        <f t="shared" ref="H83:H93" si="3">(F83/E83)*100</f>
        <v>#DIV/0!</v>
      </c>
    </row>
    <row r="84" spans="1:8" s="24" customFormat="1" ht="39.75" customHeight="1">
      <c r="A84" s="66" t="s">
        <v>102</v>
      </c>
      <c r="B84" s="12">
        <v>2010</v>
      </c>
      <c r="C84" s="67">
        <f>SUM(C85:C86)</f>
        <v>0</v>
      </c>
      <c r="D84" s="67">
        <f>SUM(D85:D86)</f>
        <v>0</v>
      </c>
      <c r="E84" s="67">
        <f>SUM(E85:E86)</f>
        <v>0</v>
      </c>
      <c r="F84" s="67">
        <f>SUM(F85:F86)</f>
        <v>0</v>
      </c>
      <c r="G84" s="58">
        <f t="shared" si="2"/>
        <v>0</v>
      </c>
      <c r="H84" s="29" t="e">
        <f t="shared" si="3"/>
        <v>#DIV/0!</v>
      </c>
    </row>
    <row r="85" spans="1:8" s="24" customFormat="1" ht="37.5" customHeight="1">
      <c r="A85" s="39" t="s">
        <v>103</v>
      </c>
      <c r="B85" s="12">
        <v>2011</v>
      </c>
      <c r="C85" s="56">
        <f>ІІ__Розр__з_бюджетом!C9</f>
        <v>0</v>
      </c>
      <c r="D85" s="56">
        <f>ІІ__Розр__з_бюджетом!D9</f>
        <v>0</v>
      </c>
      <c r="E85" s="56">
        <f>ІІ__Розр__з_бюджетом!E9</f>
        <v>0</v>
      </c>
      <c r="F85" s="56">
        <f>ІІ__Розр__з_бюджетом!F9</f>
        <v>0</v>
      </c>
      <c r="G85" s="58">
        <f t="shared" si="2"/>
        <v>0</v>
      </c>
      <c r="H85" s="29" t="e">
        <f t="shared" si="3"/>
        <v>#DIV/0!</v>
      </c>
    </row>
    <row r="86" spans="1:8" s="24" customFormat="1" ht="39.75" customHeight="1">
      <c r="A86" s="39" t="s">
        <v>104</v>
      </c>
      <c r="B86" s="12">
        <v>2012</v>
      </c>
      <c r="C86" s="56">
        <f>ІІ__Розр__з_бюджетом!C10</f>
        <v>0</v>
      </c>
      <c r="D86" s="56">
        <f>ІІ__Розр__з_бюджетом!D10</f>
        <v>0</v>
      </c>
      <c r="E86" s="56">
        <f>ІІ__Розр__з_бюджетом!E10</f>
        <v>0</v>
      </c>
      <c r="F86" s="56">
        <f>ІІ__Розр__з_бюджетом!F10</f>
        <v>0</v>
      </c>
      <c r="G86" s="58">
        <f t="shared" si="2"/>
        <v>0</v>
      </c>
      <c r="H86" s="29" t="e">
        <f t="shared" si="3"/>
        <v>#DIV/0!</v>
      </c>
    </row>
    <row r="87" spans="1:8" s="24" customFormat="1" ht="18.75" customHeight="1">
      <c r="A87" s="39" t="s">
        <v>105</v>
      </c>
      <c r="B87" s="12" t="s">
        <v>106</v>
      </c>
      <c r="C87" s="56">
        <f>ІІ__Розр__з_бюджетом!C11</f>
        <v>0</v>
      </c>
      <c r="D87" s="56">
        <f>ІІ__Розр__з_бюджетом!D11</f>
        <v>0</v>
      </c>
      <c r="E87" s="56">
        <f>ІІ__Розр__з_бюджетом!E11</f>
        <v>0</v>
      </c>
      <c r="F87" s="56">
        <f>ІІ__Розр__з_бюджетом!F11</f>
        <v>0</v>
      </c>
      <c r="G87" s="68">
        <f t="shared" si="2"/>
        <v>0</v>
      </c>
      <c r="H87" s="29" t="e">
        <f t="shared" si="3"/>
        <v>#DIV/0!</v>
      </c>
    </row>
    <row r="88" spans="1:8" s="24" customFormat="1" ht="18.75" customHeight="1">
      <c r="A88" s="39" t="s">
        <v>107</v>
      </c>
      <c r="B88" s="12">
        <v>2020</v>
      </c>
      <c r="C88" s="56">
        <f>ІІ__Розр__з_бюджетом!C12</f>
        <v>0</v>
      </c>
      <c r="D88" s="56">
        <f>ІІ__Розр__з_бюджетом!D12</f>
        <v>0</v>
      </c>
      <c r="E88" s="56">
        <f>ІІ__Розр__з_бюджетом!E12</f>
        <v>0</v>
      </c>
      <c r="F88" s="56">
        <f>ІІ__Розр__з_бюджетом!F12</f>
        <v>0</v>
      </c>
      <c r="G88" s="58">
        <f t="shared" si="2"/>
        <v>0</v>
      </c>
      <c r="H88" s="29" t="e">
        <f t="shared" si="3"/>
        <v>#DIV/0!</v>
      </c>
    </row>
    <row r="89" spans="1:8" s="24" customFormat="1" ht="18.75" customHeight="1">
      <c r="A89" s="66" t="s">
        <v>108</v>
      </c>
      <c r="B89" s="12">
        <v>2030</v>
      </c>
      <c r="C89" s="56">
        <f>ІІ__Розр__з_бюджетом!C13</f>
        <v>0</v>
      </c>
      <c r="D89" s="56">
        <f>ІІ__Розр__з_бюджетом!D13</f>
        <v>0</v>
      </c>
      <c r="E89" s="56">
        <f>ІІ__Розр__з_бюджетом!E13</f>
        <v>0</v>
      </c>
      <c r="F89" s="56">
        <f>ІІ__Розр__з_бюджетом!F13</f>
        <v>0</v>
      </c>
      <c r="G89" s="58">
        <f t="shared" si="2"/>
        <v>0</v>
      </c>
      <c r="H89" s="29" t="e">
        <f t="shared" si="3"/>
        <v>#DIV/0!</v>
      </c>
    </row>
    <row r="90" spans="1:8" s="24" customFormat="1" ht="18.75" customHeight="1">
      <c r="A90" s="66" t="s">
        <v>109</v>
      </c>
      <c r="B90" s="12">
        <v>2040</v>
      </c>
      <c r="C90" s="56">
        <f>ІІ__Розр__з_бюджетом!C15</f>
        <v>0</v>
      </c>
      <c r="D90" s="56">
        <f>ІІ__Розр__з_бюджетом!D15</f>
        <v>0</v>
      </c>
      <c r="E90" s="56">
        <f>ІІ__Розр__з_бюджетом!E15</f>
        <v>0</v>
      </c>
      <c r="F90" s="56">
        <f>ІІ__Розр__з_бюджетом!F15</f>
        <v>0</v>
      </c>
      <c r="G90" s="58">
        <f t="shared" si="2"/>
        <v>0</v>
      </c>
      <c r="H90" s="29" t="e">
        <f t="shared" si="3"/>
        <v>#DIV/0!</v>
      </c>
    </row>
    <row r="91" spans="1:8" s="24" customFormat="1" ht="18.75" customHeight="1">
      <c r="A91" s="66" t="s">
        <v>110</v>
      </c>
      <c r="B91" s="12">
        <v>2050</v>
      </c>
      <c r="C91" s="56">
        <f>ІІ__Розр__з_бюджетом!C16</f>
        <v>0</v>
      </c>
      <c r="D91" s="56">
        <f>ІІ__Розр__з_бюджетом!D16</f>
        <v>0</v>
      </c>
      <c r="E91" s="56">
        <f>ІІ__Розр__з_бюджетом!E16</f>
        <v>0</v>
      </c>
      <c r="F91" s="56">
        <f>ІІ__Розр__з_бюджетом!F16</f>
        <v>0</v>
      </c>
      <c r="G91" s="58">
        <f t="shared" si="2"/>
        <v>0</v>
      </c>
      <c r="H91" s="29" t="e">
        <f t="shared" si="3"/>
        <v>#DIV/0!</v>
      </c>
    </row>
    <row r="92" spans="1:8" s="24" customFormat="1" ht="18.75" customHeight="1">
      <c r="A92" s="66" t="s">
        <v>111</v>
      </c>
      <c r="B92" s="12">
        <v>2060</v>
      </c>
      <c r="C92" s="56">
        <f>ІІ__Розр__з_бюджетом!C17</f>
        <v>0</v>
      </c>
      <c r="D92" s="56">
        <f>ІІ__Розр__з_бюджетом!D17</f>
        <v>0</v>
      </c>
      <c r="E92" s="56">
        <f>ІІ__Розр__з_бюджетом!E17</f>
        <v>0</v>
      </c>
      <c r="F92" s="56">
        <f>ІІ__Розр__з_бюджетом!F17</f>
        <v>0</v>
      </c>
      <c r="G92" s="58">
        <f t="shared" si="2"/>
        <v>0</v>
      </c>
      <c r="H92" s="29" t="e">
        <f t="shared" si="3"/>
        <v>#DIV/0!</v>
      </c>
    </row>
    <row r="93" spans="1:8" s="24" customFormat="1" ht="41.25" customHeight="1">
      <c r="A93" s="66" t="s">
        <v>112</v>
      </c>
      <c r="B93" s="12">
        <v>2070</v>
      </c>
      <c r="C93" s="69"/>
      <c r="D93" s="69"/>
      <c r="E93" s="69"/>
      <c r="F93" s="69"/>
      <c r="G93" s="70">
        <f t="shared" si="2"/>
        <v>0</v>
      </c>
      <c r="H93" s="29" t="e">
        <f t="shared" si="3"/>
        <v>#DIV/0!</v>
      </c>
    </row>
    <row r="94" spans="1:8" s="24" customFormat="1" ht="21.75" customHeight="1">
      <c r="A94" s="134" t="s">
        <v>113</v>
      </c>
      <c r="B94" s="134"/>
      <c r="C94" s="134"/>
      <c r="D94" s="134"/>
      <c r="E94" s="134"/>
      <c r="F94" s="134"/>
      <c r="G94" s="134"/>
      <c r="H94" s="134"/>
    </row>
    <row r="95" spans="1:8" s="24" customFormat="1" ht="41.25" customHeight="1">
      <c r="A95" s="71" t="s">
        <v>114</v>
      </c>
      <c r="B95" s="12">
        <v>2110</v>
      </c>
      <c r="C95" s="34">
        <f>ІІ__Розр__з_бюджетом!C20</f>
        <v>0</v>
      </c>
      <c r="D95" s="34">
        <f>ІІ__Розр__з_бюджетом!D20</f>
        <v>0</v>
      </c>
      <c r="E95" s="34">
        <f>ІІ__Розр__з_бюджетом!E20</f>
        <v>0</v>
      </c>
      <c r="F95" s="34">
        <f>ІІ__Розр__з_бюджетом!F20</f>
        <v>0</v>
      </c>
      <c r="G95" s="34">
        <f>F95-E95</f>
        <v>0</v>
      </c>
      <c r="H95" s="35" t="e">
        <f t="shared" ref="H95:H107" si="4">(F95/E95)*100</f>
        <v>#DIV/0!</v>
      </c>
    </row>
    <row r="96" spans="1:8" s="24" customFormat="1" ht="18.75" customHeight="1">
      <c r="A96" s="39" t="s">
        <v>115</v>
      </c>
      <c r="B96" s="12">
        <v>2111</v>
      </c>
      <c r="C96" s="70">
        <f>ІІ__Розр__з_бюджетом!C21</f>
        <v>0</v>
      </c>
      <c r="D96" s="70">
        <f>ІІ__Розр__з_бюджетом!D21</f>
        <v>0</v>
      </c>
      <c r="E96" s="58">
        <f>ІІ__Розр__з_бюджетом!E21</f>
        <v>0</v>
      </c>
      <c r="F96" s="58">
        <f>ІІ__Розр__з_бюджетом!F21</f>
        <v>0</v>
      </c>
      <c r="G96" s="58">
        <f>F96-E96</f>
        <v>0</v>
      </c>
      <c r="H96" s="29" t="e">
        <f t="shared" si="4"/>
        <v>#DIV/0!</v>
      </c>
    </row>
    <row r="97" spans="1:8" s="24" customFormat="1" ht="18.75" customHeight="1">
      <c r="A97" s="39" t="s">
        <v>116</v>
      </c>
      <c r="B97" s="12">
        <v>2112</v>
      </c>
      <c r="C97" s="70">
        <f>ІІ__Розр__з_бюджетом!C22</f>
        <v>0</v>
      </c>
      <c r="D97" s="70">
        <f>ІІ__Розр__з_бюджетом!D22</f>
        <v>0</v>
      </c>
      <c r="E97" s="70">
        <f>ІІ__Розр__з_бюджетом!E22</f>
        <v>0</v>
      </c>
      <c r="F97" s="70">
        <f>ІІ__Розр__з_бюджетом!F22</f>
        <v>0</v>
      </c>
      <c r="G97" s="70">
        <f>F97-E97</f>
        <v>0</v>
      </c>
      <c r="H97" s="29" t="e">
        <f t="shared" si="4"/>
        <v>#DIV/0!</v>
      </c>
    </row>
    <row r="98" spans="1:8" s="24" customFormat="1" ht="19.5" customHeight="1">
      <c r="A98" s="66" t="s">
        <v>117</v>
      </c>
      <c r="B98" s="21">
        <v>2113</v>
      </c>
      <c r="C98" s="70">
        <f>ІІ__Розр__з_бюджетом!C23</f>
        <v>0</v>
      </c>
      <c r="D98" s="58"/>
      <c r="E98" s="58">
        <f>ІІ__Розр__з_бюджетом!E23</f>
        <v>0</v>
      </c>
      <c r="F98" s="58">
        <f>ІІ__Розр__з_бюджетом!F23</f>
        <v>0</v>
      </c>
      <c r="G98" s="58">
        <f>F98-E98</f>
        <v>0</v>
      </c>
      <c r="H98" s="29" t="e">
        <f t="shared" si="4"/>
        <v>#DIV/0!</v>
      </c>
    </row>
    <row r="99" spans="1:8" s="24" customFormat="1" ht="18.75" customHeight="1">
      <c r="A99" s="66" t="s">
        <v>118</v>
      </c>
      <c r="B99" s="21">
        <v>2114</v>
      </c>
      <c r="C99" s="70">
        <f>ІІ__Розр__з_бюджетом!C24</f>
        <v>0</v>
      </c>
      <c r="D99" s="58">
        <f>ІІ__Розр__з_бюджетом!D24</f>
        <v>0</v>
      </c>
      <c r="E99" s="58">
        <f>ІІ__Розр__з_бюджетом!E24</f>
        <v>0</v>
      </c>
      <c r="F99" s="58">
        <f>ІІ__Розр__з_бюджетом!F24</f>
        <v>0</v>
      </c>
      <c r="G99" s="58"/>
      <c r="H99" s="29" t="e">
        <f t="shared" si="4"/>
        <v>#DIV/0!</v>
      </c>
    </row>
    <row r="100" spans="1:8" s="24" customFormat="1" ht="37.5" customHeight="1">
      <c r="A100" s="66" t="s">
        <v>119</v>
      </c>
      <c r="B100" s="21">
        <v>2115</v>
      </c>
      <c r="C100" s="70">
        <f>ІІ__Розр__з_бюджетом!C25</f>
        <v>0</v>
      </c>
      <c r="D100" s="58">
        <f>ІІ__Розр__з_бюджетом!D25</f>
        <v>0</v>
      </c>
      <c r="E100" s="58">
        <f>ІІ__Розр__з_бюджетом!E25</f>
        <v>0</v>
      </c>
      <c r="F100" s="58">
        <f>ІІ__Розр__з_бюджетом!F25</f>
        <v>0</v>
      </c>
      <c r="G100" s="58"/>
      <c r="H100" s="29" t="e">
        <f t="shared" si="4"/>
        <v>#DIV/0!</v>
      </c>
    </row>
    <row r="101" spans="1:8" s="24" customFormat="1" ht="18.75" customHeight="1">
      <c r="A101" s="66" t="s">
        <v>120</v>
      </c>
      <c r="B101" s="21">
        <v>2116</v>
      </c>
      <c r="C101" s="70">
        <f>ІІ__Розр__з_бюджетом!C26</f>
        <v>0</v>
      </c>
      <c r="D101" s="58">
        <f>ІІ__Розр__з_бюджетом!D26</f>
        <v>0</v>
      </c>
      <c r="E101" s="58">
        <f>ІІ__Розр__з_бюджетом!E26</f>
        <v>0</v>
      </c>
      <c r="F101" s="58">
        <f>ІІ__Розр__з_бюджетом!F26</f>
        <v>0</v>
      </c>
      <c r="G101" s="58"/>
      <c r="H101" s="29" t="e">
        <f t="shared" si="4"/>
        <v>#DIV/0!</v>
      </c>
    </row>
    <row r="102" spans="1:8" s="24" customFormat="1" ht="18.75" customHeight="1">
      <c r="A102" s="66" t="s">
        <v>121</v>
      </c>
      <c r="B102" s="21">
        <v>2117</v>
      </c>
      <c r="C102" s="70">
        <f>ІІ__Розр__з_бюджетом!C27</f>
        <v>0</v>
      </c>
      <c r="D102" s="70">
        <f>ІІ__Розр__з_бюджетом!D27</f>
        <v>0</v>
      </c>
      <c r="E102" s="70">
        <f>ІІ__Розр__з_бюджетом!E27</f>
        <v>0</v>
      </c>
      <c r="F102" s="70">
        <f>ІІ__Розр__з_бюджетом!F27</f>
        <v>0</v>
      </c>
      <c r="G102" s="70"/>
      <c r="H102" s="29" t="e">
        <f t="shared" si="4"/>
        <v>#DIV/0!</v>
      </c>
    </row>
    <row r="103" spans="1:8" s="24" customFormat="1" ht="21.75" customHeight="1">
      <c r="A103" s="71" t="s">
        <v>122</v>
      </c>
      <c r="B103" s="22">
        <v>2120</v>
      </c>
      <c r="C103" s="72">
        <f>ІІ__Розр__з_бюджетом!C30</f>
        <v>0</v>
      </c>
      <c r="D103" s="72">
        <f>ІІ__Розр__з_бюджетом!D30</f>
        <v>0</v>
      </c>
      <c r="E103" s="72">
        <f>ІІ__Розр__з_бюджетом!E30</f>
        <v>0</v>
      </c>
      <c r="F103" s="73">
        <f>ІІ__Розр__з_бюджетом!F30</f>
        <v>0</v>
      </c>
      <c r="G103" s="74">
        <f>F103-E103</f>
        <v>0</v>
      </c>
      <c r="H103" s="75" t="e">
        <f t="shared" si="4"/>
        <v>#DIV/0!</v>
      </c>
    </row>
    <row r="104" spans="1:8" s="24" customFormat="1" ht="37.5" customHeight="1">
      <c r="A104" s="71" t="s">
        <v>123</v>
      </c>
      <c r="B104" s="22">
        <v>2130</v>
      </c>
      <c r="C104" s="72">
        <f>ІІ__Розр__з_бюджетом!C35</f>
        <v>0</v>
      </c>
      <c r="D104" s="72">
        <f>ІІ__Розр__з_бюджетом!D35</f>
        <v>0</v>
      </c>
      <c r="E104" s="72">
        <f>ІІ__Розр__з_бюджетом!E35</f>
        <v>0</v>
      </c>
      <c r="F104" s="73">
        <f>ІІ__Розр__з_бюджетом!F35</f>
        <v>0</v>
      </c>
      <c r="G104" s="74">
        <f>F104-E104</f>
        <v>0</v>
      </c>
      <c r="H104" s="75" t="e">
        <f t="shared" si="4"/>
        <v>#DIV/0!</v>
      </c>
    </row>
    <row r="105" spans="1:8" s="24" customFormat="1" ht="60.75" customHeight="1">
      <c r="A105" s="76" t="s">
        <v>124</v>
      </c>
      <c r="B105" s="21">
        <v>2131</v>
      </c>
      <c r="C105" s="77">
        <f>ІІ__Розр__з_бюджетом!C36</f>
        <v>0</v>
      </c>
      <c r="D105" s="77">
        <f>ІІ__Розр__з_бюджетом!D36</f>
        <v>0</v>
      </c>
      <c r="E105" s="77">
        <f>ІІ__Розр__з_бюджетом!E36</f>
        <v>0</v>
      </c>
      <c r="F105" s="77">
        <f>ІІ__Розр__з_бюджетом!F36</f>
        <v>0</v>
      </c>
      <c r="G105" s="70">
        <f>F105-E105</f>
        <v>0</v>
      </c>
      <c r="H105" s="78" t="e">
        <f t="shared" si="4"/>
        <v>#DIV/0!</v>
      </c>
    </row>
    <row r="106" spans="1:8" s="24" customFormat="1" ht="19.5" customHeight="1">
      <c r="A106" s="76" t="s">
        <v>125</v>
      </c>
      <c r="B106" s="21">
        <v>2133</v>
      </c>
      <c r="C106" s="77">
        <f>ІІ__Розр__з_бюджетом!C38</f>
        <v>0</v>
      </c>
      <c r="D106" s="77"/>
      <c r="E106" s="77"/>
      <c r="F106" s="77">
        <f>ІІ__Розр__з_бюджетом!F38</f>
        <v>0</v>
      </c>
      <c r="G106" s="70">
        <f>F106-E106</f>
        <v>0</v>
      </c>
      <c r="H106" s="29" t="e">
        <f t="shared" si="4"/>
        <v>#DIV/0!</v>
      </c>
    </row>
    <row r="107" spans="1:8" s="24" customFormat="1" ht="22.5" customHeight="1">
      <c r="A107" s="48" t="s">
        <v>126</v>
      </c>
      <c r="B107" s="21">
        <v>2200</v>
      </c>
      <c r="C107" s="72">
        <f>ІІ__Розр__з_бюджетом!C43</f>
        <v>0</v>
      </c>
      <c r="D107" s="72">
        <f>ІІ__Розр__з_бюджетом!D43</f>
        <v>0</v>
      </c>
      <c r="E107" s="72">
        <f>ІІ__Розр__з_бюджетом!E43</f>
        <v>0</v>
      </c>
      <c r="F107" s="72">
        <f>ІІ__Розр__з_бюджетом!F43</f>
        <v>0</v>
      </c>
      <c r="G107" s="34"/>
      <c r="H107" s="35" t="e">
        <f t="shared" si="4"/>
        <v>#DIV/0!</v>
      </c>
    </row>
    <row r="108" spans="1:8" s="24" customFormat="1" ht="19.5" customHeight="1">
      <c r="A108" s="133" t="s">
        <v>127</v>
      </c>
      <c r="B108" s="133"/>
      <c r="C108" s="133"/>
      <c r="D108" s="133"/>
      <c r="E108" s="133"/>
      <c r="F108" s="133"/>
      <c r="G108" s="133"/>
      <c r="H108" s="133"/>
    </row>
    <row r="109" spans="1:8" s="24" customFormat="1" ht="20.149999999999999" customHeight="1">
      <c r="A109" s="79" t="s">
        <v>128</v>
      </c>
      <c r="B109" s="12">
        <v>3405</v>
      </c>
      <c r="C109" s="33">
        <v>32.6</v>
      </c>
      <c r="D109" s="33">
        <v>21.7</v>
      </c>
      <c r="E109" s="33">
        <f>ІІІ__Рух_грош__коштів!E69</f>
        <v>0</v>
      </c>
      <c r="F109" s="33"/>
      <c r="G109" s="33">
        <f>F109-E109</f>
        <v>0</v>
      </c>
      <c r="H109" s="35" t="e">
        <f t="shared" ref="H109:H115" si="5">(F109/E109)*100</f>
        <v>#DIV/0!</v>
      </c>
    </row>
    <row r="110" spans="1:8" s="24" customFormat="1" ht="20.149999999999999" customHeight="1">
      <c r="A110" s="76" t="s">
        <v>129</v>
      </c>
      <c r="B110" s="80">
        <v>3030</v>
      </c>
      <c r="C110" s="81"/>
      <c r="D110" s="81"/>
      <c r="E110" s="77"/>
      <c r="F110" s="77"/>
      <c r="G110" s="34"/>
      <c r="H110" s="29" t="e">
        <f t="shared" si="5"/>
        <v>#DIV/0!</v>
      </c>
    </row>
    <row r="111" spans="1:8" s="24" customFormat="1" ht="18.75" customHeight="1">
      <c r="A111" s="76" t="s">
        <v>130</v>
      </c>
      <c r="B111" s="80">
        <v>3195</v>
      </c>
      <c r="C111" s="81"/>
      <c r="D111" s="81"/>
      <c r="E111" s="77">
        <f>ІІІ__Рух_грош__коштів!E37</f>
        <v>0</v>
      </c>
      <c r="F111" s="82"/>
      <c r="G111" s="70"/>
      <c r="H111" s="29" t="e">
        <f t="shared" si="5"/>
        <v>#DIV/0!</v>
      </c>
    </row>
    <row r="112" spans="1:8" ht="18.75" customHeight="1">
      <c r="A112" s="76" t="s">
        <v>131</v>
      </c>
      <c r="B112" s="80">
        <v>3295</v>
      </c>
      <c r="C112" s="81"/>
      <c r="D112" s="81"/>
      <c r="E112" s="56">
        <f>ІІІ__Рух_грош__коштів!E50</f>
        <v>0</v>
      </c>
      <c r="F112" s="77">
        <f>ІІІ__Рух_грош__коштів!F50</f>
        <v>0</v>
      </c>
      <c r="G112" s="70">
        <f>F112-E112</f>
        <v>0</v>
      </c>
      <c r="H112" s="29" t="e">
        <f t="shared" si="5"/>
        <v>#DIV/0!</v>
      </c>
    </row>
    <row r="113" spans="1:8" s="24" customFormat="1" ht="18.75" customHeight="1">
      <c r="A113" s="76" t="s">
        <v>132</v>
      </c>
      <c r="B113" s="12">
        <v>3395</v>
      </c>
      <c r="C113" s="81"/>
      <c r="D113" s="81"/>
      <c r="E113" s="56">
        <f>ІІІ__Рух_грош__коштів!E67</f>
        <v>0</v>
      </c>
      <c r="F113" s="77">
        <f>ІІІ__Рух_грош__коштів!F67</f>
        <v>0</v>
      </c>
      <c r="G113" s="70">
        <f>F113-E113</f>
        <v>0</v>
      </c>
      <c r="H113" s="29" t="e">
        <f t="shared" si="5"/>
        <v>#DIV/0!</v>
      </c>
    </row>
    <row r="114" spans="1:8" s="24" customFormat="1" ht="18.75" customHeight="1">
      <c r="A114" s="76" t="s">
        <v>133</v>
      </c>
      <c r="B114" s="12">
        <v>3410</v>
      </c>
      <c r="C114" s="81"/>
      <c r="D114" s="81"/>
      <c r="E114" s="56">
        <f>ІІІ__Рух_грош__коштів!E70</f>
        <v>0</v>
      </c>
      <c r="F114" s="77">
        <f>ІІІ__Рух_грош__коштів!F70</f>
        <v>0</v>
      </c>
      <c r="G114" s="70">
        <f>F114-E114</f>
        <v>0</v>
      </c>
      <c r="H114" s="29" t="e">
        <f t="shared" si="5"/>
        <v>#DIV/0!</v>
      </c>
    </row>
    <row r="115" spans="1:8" s="24" customFormat="1" ht="18.75" customHeight="1">
      <c r="A115" s="83" t="s">
        <v>134</v>
      </c>
      <c r="B115" s="12">
        <v>3415</v>
      </c>
      <c r="C115" s="33">
        <v>21.7</v>
      </c>
      <c r="D115" s="33">
        <v>1</v>
      </c>
      <c r="E115" s="33"/>
      <c r="F115" s="33">
        <f>SUM(F109,F111:F114)</f>
        <v>0</v>
      </c>
      <c r="G115" s="33"/>
      <c r="H115" s="35" t="e">
        <f t="shared" si="5"/>
        <v>#DIV/0!</v>
      </c>
    </row>
    <row r="116" spans="1:8" s="24" customFormat="1" ht="19.5" customHeight="1">
      <c r="A116" s="135" t="s">
        <v>135</v>
      </c>
      <c r="B116" s="135"/>
      <c r="C116" s="135"/>
      <c r="D116" s="135"/>
      <c r="E116" s="135"/>
      <c r="F116" s="135"/>
      <c r="G116" s="135"/>
      <c r="H116" s="135"/>
    </row>
    <row r="117" spans="1:8" s="24" customFormat="1" ht="20.149999999999999" customHeight="1">
      <c r="A117" s="79" t="s">
        <v>136</v>
      </c>
      <c r="B117" s="65">
        <v>4000</v>
      </c>
      <c r="C117" s="84">
        <f>SUM(C118:C123)</f>
        <v>2163.8580000000002</v>
      </c>
      <c r="D117" s="84">
        <f>SUM(D118:D123)</f>
        <v>0</v>
      </c>
      <c r="E117" s="84">
        <f>SUM(E118:E123)</f>
        <v>0</v>
      </c>
      <c r="F117" s="84">
        <f>SUM(F118:F123)</f>
        <v>0</v>
      </c>
      <c r="G117" s="34">
        <f>F117-E117</f>
        <v>0</v>
      </c>
      <c r="H117" s="35" t="e">
        <f t="shared" ref="H117:H128" si="6">(F117/E117)*100</f>
        <v>#DIV/0!</v>
      </c>
    </row>
    <row r="118" spans="1:8" s="24" customFormat="1" ht="20.149999999999999" customHeight="1">
      <c r="A118" s="39" t="s">
        <v>137</v>
      </c>
      <c r="B118" s="12" t="s">
        <v>138</v>
      </c>
      <c r="C118" s="56">
        <f>IV__Кап__інвестиції!C7</f>
        <v>0</v>
      </c>
      <c r="D118" s="56">
        <f>IV__Кап__інвестиції!D7</f>
        <v>0</v>
      </c>
      <c r="E118" s="56">
        <f>IV__Кап__інвестиції!E7</f>
        <v>0</v>
      </c>
      <c r="F118" s="56">
        <f>IV__Кап__інвестиції!F7</f>
        <v>0</v>
      </c>
      <c r="G118" s="58">
        <f>F118-E118</f>
        <v>0</v>
      </c>
      <c r="H118" s="29" t="e">
        <f t="shared" si="6"/>
        <v>#DIV/0!</v>
      </c>
    </row>
    <row r="119" spans="1:8" s="24" customFormat="1" ht="20.149999999999999" customHeight="1">
      <c r="A119" s="39" t="s">
        <v>139</v>
      </c>
      <c r="B119" s="12">
        <v>4020</v>
      </c>
      <c r="C119" s="56">
        <f>IV__Кап__інвестиції!C8</f>
        <v>0</v>
      </c>
      <c r="D119" s="77">
        <f>IV__Кап__інвестиції!D8</f>
        <v>0</v>
      </c>
      <c r="E119" s="56">
        <f>IV__Кап__інвестиції!E8</f>
        <v>0</v>
      </c>
      <c r="F119" s="77">
        <f>IV__Кап__інвестиції!F8</f>
        <v>0</v>
      </c>
      <c r="G119" s="70">
        <f>F119-E119</f>
        <v>0</v>
      </c>
      <c r="H119" s="29" t="e">
        <f t="shared" si="6"/>
        <v>#DIV/0!</v>
      </c>
    </row>
    <row r="120" spans="1:8" s="24" customFormat="1" ht="20.149999999999999" customHeight="1">
      <c r="A120" s="39" t="s">
        <v>140</v>
      </c>
      <c r="B120" s="12">
        <v>4030</v>
      </c>
      <c r="C120" s="56">
        <f>IV__Кап__інвестиції!C9</f>
        <v>0</v>
      </c>
      <c r="D120" s="77">
        <f>IV__Кап__інвестиції!D9</f>
        <v>0</v>
      </c>
      <c r="E120" s="56">
        <f>IV__Кап__інвестиції!E9</f>
        <v>0</v>
      </c>
      <c r="F120" s="56">
        <f>IV__Кап__інвестиції!F9</f>
        <v>0</v>
      </c>
      <c r="G120" s="58">
        <f>F120-E120</f>
        <v>0</v>
      </c>
      <c r="H120" s="29" t="e">
        <f t="shared" si="6"/>
        <v>#DIV/0!</v>
      </c>
    </row>
    <row r="121" spans="1:8" s="24" customFormat="1" ht="18.75" customHeight="1">
      <c r="A121" s="39" t="s">
        <v>141</v>
      </c>
      <c r="B121" s="12">
        <v>4040</v>
      </c>
      <c r="C121" s="56">
        <f>IV__Кап__інвестиції!C10</f>
        <v>0</v>
      </c>
      <c r="D121" s="77">
        <f>IV__Кап__інвестиції!D10</f>
        <v>0</v>
      </c>
      <c r="E121" s="56">
        <f>IV__Кап__інвестиції!E10</f>
        <v>0</v>
      </c>
      <c r="F121" s="56">
        <f>IV__Кап__інвестиції!F10</f>
        <v>0</v>
      </c>
      <c r="G121" s="58">
        <f>F121-E121</f>
        <v>0</v>
      </c>
      <c r="H121" s="29" t="e">
        <f t="shared" si="6"/>
        <v>#DIV/0!</v>
      </c>
    </row>
    <row r="122" spans="1:8" s="24" customFormat="1" ht="37.5" customHeight="1">
      <c r="A122" s="39" t="s">
        <v>142</v>
      </c>
      <c r="B122" s="12">
        <v>4050</v>
      </c>
      <c r="C122" s="77">
        <f>IV__Кап__інвестиції!C11</f>
        <v>0</v>
      </c>
      <c r="D122" s="77">
        <f>IV__Кап__інвестиції!D11</f>
        <v>0</v>
      </c>
      <c r="E122" s="77">
        <f>IV__Кап__інвестиції!E11</f>
        <v>0</v>
      </c>
      <c r="F122" s="77">
        <f>IV__Кап__інвестиції!F11</f>
        <v>0</v>
      </c>
      <c r="G122" s="58"/>
      <c r="H122" s="29" t="e">
        <f t="shared" si="6"/>
        <v>#DIV/0!</v>
      </c>
    </row>
    <row r="123" spans="1:8" s="24" customFormat="1" ht="18.75" customHeight="1">
      <c r="A123" s="39" t="s">
        <v>143</v>
      </c>
      <c r="B123" s="12">
        <v>4060</v>
      </c>
      <c r="C123" s="56">
        <f>IV__Кап__інвестиції!C12</f>
        <v>2163.8580000000002</v>
      </c>
      <c r="D123" s="77">
        <f>IV__Кап__інвестиції!D12</f>
        <v>0</v>
      </c>
      <c r="E123" s="77">
        <f>IV__Кап__інвестиції!E12</f>
        <v>0</v>
      </c>
      <c r="F123" s="77">
        <f>IV__Кап__інвестиції!F12</f>
        <v>0</v>
      </c>
      <c r="G123" s="70" t="s">
        <v>144</v>
      </c>
      <c r="H123" s="29" t="e">
        <f t="shared" si="6"/>
        <v>#DIV/0!</v>
      </c>
    </row>
    <row r="124" spans="1:8" s="24" customFormat="1" ht="20.149999999999999" customHeight="1">
      <c r="A124" s="48" t="s">
        <v>145</v>
      </c>
      <c r="B124" s="65">
        <v>4000</v>
      </c>
      <c r="C124" s="85">
        <f>SUM(C125:C128)</f>
        <v>2163.8580000000002</v>
      </c>
      <c r="D124" s="85">
        <f>SUM(D125:D128)</f>
        <v>0</v>
      </c>
      <c r="E124" s="85">
        <f>SUM(E125:E128)</f>
        <v>0</v>
      </c>
      <c r="F124" s="85">
        <f>SUM(F125:F128)</f>
        <v>0</v>
      </c>
      <c r="G124" s="51">
        <f>F124-E124</f>
        <v>0</v>
      </c>
      <c r="H124" s="35" t="e">
        <f t="shared" si="6"/>
        <v>#DIV/0!</v>
      </c>
    </row>
    <row r="125" spans="1:8" s="24" customFormat="1" ht="20.149999999999999" customHeight="1">
      <c r="A125" s="66" t="s">
        <v>146</v>
      </c>
      <c r="B125" s="65" t="s">
        <v>147</v>
      </c>
      <c r="C125" s="86"/>
      <c r="D125" s="86"/>
      <c r="E125" s="56">
        <f>'6_2__Інша_інфо_2'!M36</f>
        <v>0</v>
      </c>
      <c r="F125" s="56">
        <f>'6_2__Інша_інфо_2'!N36</f>
        <v>0</v>
      </c>
      <c r="G125" s="58">
        <f>F125-E125</f>
        <v>0</v>
      </c>
      <c r="H125" s="29" t="e">
        <f t="shared" si="6"/>
        <v>#DIV/0!</v>
      </c>
    </row>
    <row r="126" spans="1:8" s="24" customFormat="1" ht="42" customHeight="1">
      <c r="A126" s="66" t="s">
        <v>148</v>
      </c>
      <c r="B126" s="65" t="s">
        <v>149</v>
      </c>
      <c r="C126" s="86">
        <f>C123</f>
        <v>2163.8580000000002</v>
      </c>
      <c r="D126" s="86"/>
      <c r="E126" s="56">
        <f>'6_2__Інша_інфо_2'!Q36</f>
        <v>0</v>
      </c>
      <c r="F126" s="56">
        <f>'6_2__Інша_інфо_2'!R36</f>
        <v>0</v>
      </c>
      <c r="G126" s="58">
        <f>F126-E126</f>
        <v>0</v>
      </c>
      <c r="H126" s="29" t="e">
        <f t="shared" si="6"/>
        <v>#DIV/0!</v>
      </c>
    </row>
    <row r="127" spans="1:8" s="24" customFormat="1" ht="20.149999999999999" customHeight="1">
      <c r="A127" s="66" t="s">
        <v>150</v>
      </c>
      <c r="B127" s="65" t="s">
        <v>151</v>
      </c>
      <c r="C127" s="86"/>
      <c r="D127" s="86"/>
      <c r="E127" s="56">
        <f>'6_2__Інша_інфо_2'!U36</f>
        <v>0</v>
      </c>
      <c r="F127" s="56">
        <f>'6_2__Інша_інфо_2'!V36</f>
        <v>0</v>
      </c>
      <c r="G127" s="58">
        <f>F127-E127</f>
        <v>0</v>
      </c>
      <c r="H127" s="29" t="e">
        <f t="shared" si="6"/>
        <v>#DIV/0!</v>
      </c>
    </row>
    <row r="128" spans="1:8" s="24" customFormat="1" ht="20.149999999999999" customHeight="1">
      <c r="A128" s="66" t="s">
        <v>152</v>
      </c>
      <c r="B128" s="12" t="s">
        <v>153</v>
      </c>
      <c r="C128" s="87"/>
      <c r="D128" s="87"/>
      <c r="E128" s="58">
        <f>'6_2__Інша_інфо_2'!Y36</f>
        <v>0</v>
      </c>
      <c r="F128" s="58">
        <f>'6_2__Інша_інфо_2'!Z36</f>
        <v>0</v>
      </c>
      <c r="G128" s="58">
        <f>F128-E128</f>
        <v>0</v>
      </c>
      <c r="H128" s="88" t="e">
        <f t="shared" si="6"/>
        <v>#DIV/0!</v>
      </c>
    </row>
    <row r="129" spans="1:10" s="24" customFormat="1" ht="19.5" customHeight="1">
      <c r="A129" s="136" t="s">
        <v>154</v>
      </c>
      <c r="B129" s="136"/>
      <c r="C129" s="136"/>
      <c r="D129" s="136"/>
      <c r="E129" s="136"/>
      <c r="F129" s="136"/>
      <c r="G129" s="136"/>
      <c r="H129" s="136"/>
    </row>
    <row r="130" spans="1:10" s="24" customFormat="1" ht="18.75" customHeight="1">
      <c r="A130" s="89" t="s">
        <v>155</v>
      </c>
      <c r="B130" s="65">
        <v>5040</v>
      </c>
      <c r="C130" s="90">
        <f>(C66/C34)*100</f>
        <v>-2.8576633787054972</v>
      </c>
      <c r="D130" s="91">
        <f>(D66/D34)*100</f>
        <v>-37.435210306138586</v>
      </c>
      <c r="E130" s="90">
        <f>(E66/E34)*100</f>
        <v>-123.9247311827957</v>
      </c>
      <c r="F130" s="91">
        <f>(F66/F34)*100</f>
        <v>0</v>
      </c>
      <c r="G130" s="92">
        <f>F130-E130</f>
        <v>123.9247311827957</v>
      </c>
      <c r="H130" s="29">
        <f>(F130/E130)*100</f>
        <v>0</v>
      </c>
    </row>
    <row r="131" spans="1:10" s="24" customFormat="1" ht="18.75" customHeight="1">
      <c r="A131" s="89" t="s">
        <v>156</v>
      </c>
      <c r="B131" s="65">
        <v>5020</v>
      </c>
      <c r="C131" s="90" t="e">
        <f>(C66/C142)*100</f>
        <v>#DIV/0!</v>
      </c>
      <c r="D131" s="90" t="e">
        <f>(D66/D142)*100</f>
        <v>#DIV/0!</v>
      </c>
      <c r="E131" s="90" t="e">
        <f>(E66/E142)*100</f>
        <v>#DIV/0!</v>
      </c>
      <c r="F131" s="90" t="e">
        <f>(F66/F142)*100</f>
        <v>#VALUE!</v>
      </c>
      <c r="G131" s="93" t="e">
        <f>F131-E131</f>
        <v>#VALUE!</v>
      </c>
      <c r="H131" s="29" t="e">
        <f>(F131/E131)*100</f>
        <v>#VALUE!</v>
      </c>
    </row>
    <row r="132" spans="1:10" s="24" customFormat="1" ht="18.75" customHeight="1">
      <c r="A132" s="76" t="s">
        <v>157</v>
      </c>
      <c r="B132" s="12">
        <v>5030</v>
      </c>
      <c r="C132" s="93" t="e">
        <f>(C66/C148)*100</f>
        <v>#DIV/0!</v>
      </c>
      <c r="D132" s="93" t="e">
        <f>(D66/D148)*100</f>
        <v>#DIV/0!</v>
      </c>
      <c r="E132" s="93" t="e">
        <f>(E66/E148)*100</f>
        <v>#DIV/0!</v>
      </c>
      <c r="F132" s="93" t="e">
        <f>(F66/F148)*100</f>
        <v>#VALUE!</v>
      </c>
      <c r="G132" s="93" t="e">
        <f>F132-E132</f>
        <v>#VALUE!</v>
      </c>
      <c r="H132" s="29" t="e">
        <f>(F132/E132)*100</f>
        <v>#VALUE!</v>
      </c>
    </row>
    <row r="133" spans="1:10" s="24" customFormat="1" ht="18.75" customHeight="1">
      <c r="A133" s="94" t="s">
        <v>158</v>
      </c>
      <c r="B133" s="80">
        <v>5110</v>
      </c>
      <c r="C133" s="95" t="e">
        <f>C148/C145</f>
        <v>#DIV/0!</v>
      </c>
      <c r="D133" s="95" t="e">
        <f>D148/D145</f>
        <v>#DIV/0!</v>
      </c>
      <c r="E133" s="95" t="e">
        <f>E148/E145</f>
        <v>#DIV/0!</v>
      </c>
      <c r="F133" s="95" t="e">
        <f>F148/F145</f>
        <v>#VALUE!</v>
      </c>
      <c r="G133" s="93" t="e">
        <f>F133-E133</f>
        <v>#VALUE!</v>
      </c>
      <c r="H133" s="29" t="e">
        <f>(F133/E133)*100</f>
        <v>#VALUE!</v>
      </c>
    </row>
    <row r="134" spans="1:10" s="24" customFormat="1" ht="21.75" customHeight="1">
      <c r="A134" s="76" t="s">
        <v>159</v>
      </c>
      <c r="B134" s="12">
        <v>5220</v>
      </c>
      <c r="C134" s="93" t="e">
        <f>C139/C138</f>
        <v>#DIV/0!</v>
      </c>
      <c r="D134" s="93" t="e">
        <f>D139/D138</f>
        <v>#DIV/0!</v>
      </c>
      <c r="E134" s="93" t="e">
        <f>E139/E138</f>
        <v>#DIV/0!</v>
      </c>
      <c r="F134" s="93" t="e">
        <f>F139/F138</f>
        <v>#VALUE!</v>
      </c>
      <c r="G134" s="93" t="e">
        <f>F134-E134</f>
        <v>#VALUE!</v>
      </c>
      <c r="H134" s="88" t="e">
        <f>(F134/E134)*100</f>
        <v>#VALUE!</v>
      </c>
    </row>
    <row r="135" spans="1:10" s="24" customFormat="1" ht="19.5" customHeight="1">
      <c r="A135" s="133" t="s">
        <v>160</v>
      </c>
      <c r="B135" s="133"/>
      <c r="C135" s="133"/>
      <c r="D135" s="133"/>
      <c r="E135" s="133"/>
      <c r="F135" s="133"/>
      <c r="G135" s="133"/>
      <c r="H135" s="133"/>
    </row>
    <row r="136" spans="1:10" s="24" customFormat="1" ht="20.149999999999999" customHeight="1">
      <c r="A136" s="89" t="s">
        <v>161</v>
      </c>
      <c r="B136" s="65">
        <v>6000</v>
      </c>
      <c r="C136" s="86"/>
      <c r="D136" s="86"/>
      <c r="E136" s="86"/>
      <c r="F136" s="96" t="s">
        <v>162</v>
      </c>
      <c r="G136" s="58">
        <f t="shared" ref="G136:G148" si="7">D136-C136</f>
        <v>0</v>
      </c>
      <c r="H136" s="29" t="e">
        <f t="shared" ref="H136:H148" si="8">(D136/C136)*100</f>
        <v>#DIV/0!</v>
      </c>
    </row>
    <row r="137" spans="1:10" s="24" customFormat="1" ht="20.149999999999999" customHeight="1">
      <c r="A137" s="89" t="s">
        <v>163</v>
      </c>
      <c r="B137" s="65">
        <v>6001</v>
      </c>
      <c r="C137" s="97">
        <f>C138-C139</f>
        <v>0</v>
      </c>
      <c r="D137" s="97">
        <f>D138-D139</f>
        <v>0</v>
      </c>
      <c r="E137" s="97">
        <f>E138-E139</f>
        <v>0</v>
      </c>
      <c r="F137" s="96" t="s">
        <v>162</v>
      </c>
      <c r="G137" s="58">
        <f t="shared" si="7"/>
        <v>0</v>
      </c>
      <c r="H137" s="29" t="e">
        <f t="shared" si="8"/>
        <v>#DIV/0!</v>
      </c>
    </row>
    <row r="138" spans="1:10" s="24" customFormat="1" ht="20.149999999999999" customHeight="1">
      <c r="A138" s="89" t="s">
        <v>164</v>
      </c>
      <c r="B138" s="65">
        <v>6002</v>
      </c>
      <c r="C138" s="86"/>
      <c r="D138" s="86"/>
      <c r="E138" s="86"/>
      <c r="F138" s="96" t="s">
        <v>162</v>
      </c>
      <c r="G138" s="58">
        <f t="shared" si="7"/>
        <v>0</v>
      </c>
      <c r="H138" s="29" t="e">
        <f t="shared" si="8"/>
        <v>#DIV/0!</v>
      </c>
    </row>
    <row r="139" spans="1:10" s="24" customFormat="1" ht="20.149999999999999" customHeight="1">
      <c r="A139" s="89" t="s">
        <v>165</v>
      </c>
      <c r="B139" s="65">
        <v>6003</v>
      </c>
      <c r="C139" s="86"/>
      <c r="D139" s="86"/>
      <c r="E139" s="86"/>
      <c r="F139" s="96" t="s">
        <v>162</v>
      </c>
      <c r="G139" s="58">
        <f t="shared" si="7"/>
        <v>0</v>
      </c>
      <c r="H139" s="29" t="e">
        <f t="shared" si="8"/>
        <v>#DIV/0!</v>
      </c>
    </row>
    <row r="140" spans="1:10" s="24" customFormat="1" ht="20.149999999999999" customHeight="1">
      <c r="A140" s="76" t="s">
        <v>166</v>
      </c>
      <c r="B140" s="12">
        <v>6010</v>
      </c>
      <c r="C140" s="86"/>
      <c r="D140" s="86"/>
      <c r="E140" s="86"/>
      <c r="F140" s="96" t="s">
        <v>162</v>
      </c>
      <c r="G140" s="58">
        <f t="shared" si="7"/>
        <v>0</v>
      </c>
      <c r="H140" s="29" t="e">
        <f t="shared" si="8"/>
        <v>#DIV/0!</v>
      </c>
    </row>
    <row r="141" spans="1:10" s="24" customFormat="1" ht="18.75" customHeight="1">
      <c r="A141" s="76" t="s">
        <v>167</v>
      </c>
      <c r="B141" s="12">
        <v>6011</v>
      </c>
      <c r="C141" s="86"/>
      <c r="D141" s="86"/>
      <c r="E141" s="86"/>
      <c r="F141" s="96" t="s">
        <v>162</v>
      </c>
      <c r="G141" s="58">
        <f t="shared" si="7"/>
        <v>0</v>
      </c>
      <c r="H141" s="29" t="e">
        <f t="shared" si="8"/>
        <v>#DIV/0!</v>
      </c>
      <c r="J141" s="98"/>
    </row>
    <row r="142" spans="1:10" s="24" customFormat="1" ht="20.149999999999999" customHeight="1">
      <c r="A142" s="48" t="s">
        <v>168</v>
      </c>
      <c r="B142" s="12">
        <v>6020</v>
      </c>
      <c r="C142" s="99"/>
      <c r="D142" s="99"/>
      <c r="E142" s="99"/>
      <c r="F142" s="96" t="s">
        <v>162</v>
      </c>
      <c r="G142" s="51">
        <f t="shared" si="7"/>
        <v>0</v>
      </c>
      <c r="H142" s="35" t="e">
        <f t="shared" si="8"/>
        <v>#DIV/0!</v>
      </c>
    </row>
    <row r="143" spans="1:10" s="24" customFormat="1" ht="20.149999999999999" customHeight="1">
      <c r="A143" s="76" t="s">
        <v>169</v>
      </c>
      <c r="B143" s="12">
        <v>6030</v>
      </c>
      <c r="C143" s="86"/>
      <c r="D143" s="86"/>
      <c r="E143" s="86"/>
      <c r="F143" s="96" t="s">
        <v>162</v>
      </c>
      <c r="G143" s="58">
        <f t="shared" si="7"/>
        <v>0</v>
      </c>
      <c r="H143" s="29" t="e">
        <f t="shared" si="8"/>
        <v>#DIV/0!</v>
      </c>
    </row>
    <row r="144" spans="1:10" s="24" customFormat="1" ht="20.149999999999999" customHeight="1">
      <c r="A144" s="76" t="s">
        <v>170</v>
      </c>
      <c r="B144" s="12">
        <v>6040</v>
      </c>
      <c r="C144" s="86"/>
      <c r="D144" s="86"/>
      <c r="E144" s="86"/>
      <c r="F144" s="96" t="s">
        <v>162</v>
      </c>
      <c r="G144" s="58">
        <f t="shared" si="7"/>
        <v>0</v>
      </c>
      <c r="H144" s="29" t="e">
        <f t="shared" si="8"/>
        <v>#DIV/0!</v>
      </c>
    </row>
    <row r="145" spans="1:8" s="24" customFormat="1" ht="20.149999999999999" customHeight="1">
      <c r="A145" s="48" t="s">
        <v>171</v>
      </c>
      <c r="B145" s="12">
        <v>6050</v>
      </c>
      <c r="C145" s="100">
        <f>SUM(C143:C144)</f>
        <v>0</v>
      </c>
      <c r="D145" s="100">
        <f>SUM(D143:D144)</f>
        <v>0</v>
      </c>
      <c r="E145" s="100">
        <f>SUM(E143:E144)</f>
        <v>0</v>
      </c>
      <c r="F145" s="96" t="s">
        <v>162</v>
      </c>
      <c r="G145" s="51">
        <f t="shared" si="7"/>
        <v>0</v>
      </c>
      <c r="H145" s="35" t="e">
        <f t="shared" si="8"/>
        <v>#DIV/0!</v>
      </c>
    </row>
    <row r="146" spans="1:8" s="24" customFormat="1" ht="20.149999999999999" customHeight="1">
      <c r="A146" s="76" t="s">
        <v>172</v>
      </c>
      <c r="B146" s="12">
        <v>6060</v>
      </c>
      <c r="C146" s="86"/>
      <c r="D146" s="86"/>
      <c r="E146" s="86"/>
      <c r="F146" s="96" t="s">
        <v>162</v>
      </c>
      <c r="G146" s="58">
        <f t="shared" si="7"/>
        <v>0</v>
      </c>
      <c r="H146" s="29" t="e">
        <f t="shared" si="8"/>
        <v>#DIV/0!</v>
      </c>
    </row>
    <row r="147" spans="1:8" s="24" customFormat="1" ht="18.75" customHeight="1">
      <c r="A147" s="76" t="s">
        <v>173</v>
      </c>
      <c r="B147" s="12">
        <v>6070</v>
      </c>
      <c r="C147" s="86"/>
      <c r="D147" s="86"/>
      <c r="E147" s="86"/>
      <c r="F147" s="96" t="s">
        <v>162</v>
      </c>
      <c r="G147" s="58">
        <f t="shared" si="7"/>
        <v>0</v>
      </c>
      <c r="H147" s="29" t="e">
        <f t="shared" si="8"/>
        <v>#DIV/0!</v>
      </c>
    </row>
    <row r="148" spans="1:8" s="24" customFormat="1" ht="20.149999999999999" customHeight="1">
      <c r="A148" s="48" t="s">
        <v>174</v>
      </c>
      <c r="B148" s="12">
        <v>6080</v>
      </c>
      <c r="C148" s="99"/>
      <c r="D148" s="99"/>
      <c r="E148" s="99"/>
      <c r="F148" s="96" t="s">
        <v>162</v>
      </c>
      <c r="G148" s="51">
        <f t="shared" si="7"/>
        <v>0</v>
      </c>
      <c r="H148" s="35" t="e">
        <f t="shared" si="8"/>
        <v>#DIV/0!</v>
      </c>
    </row>
    <row r="149" spans="1:8" s="24" customFormat="1" ht="19.5" customHeight="1">
      <c r="A149" s="135" t="s">
        <v>175</v>
      </c>
      <c r="B149" s="135"/>
      <c r="C149" s="135"/>
      <c r="D149" s="135"/>
      <c r="E149" s="135"/>
      <c r="F149" s="135"/>
      <c r="G149" s="135"/>
      <c r="H149" s="135"/>
    </row>
    <row r="150" spans="1:8" s="24" customFormat="1" ht="20.149999999999999" customHeight="1">
      <c r="A150" s="79" t="s">
        <v>176</v>
      </c>
      <c r="B150" s="101" t="s">
        <v>177</v>
      </c>
      <c r="C150" s="102">
        <f>SUM(C151:C153)</f>
        <v>0</v>
      </c>
      <c r="D150" s="102">
        <f>SUM(D151:D153)</f>
        <v>0</v>
      </c>
      <c r="E150" s="102">
        <f>SUM(E151:E153)</f>
        <v>0</v>
      </c>
      <c r="F150" s="102">
        <f>SUM(F151:F153)</f>
        <v>0</v>
      </c>
      <c r="G150" s="103">
        <f t="shared" ref="G150:G157" si="9">F150-E150</f>
        <v>0</v>
      </c>
      <c r="H150" s="35" t="e">
        <f t="shared" ref="H150:H157" si="10">(F150/E150)*100</f>
        <v>#DIV/0!</v>
      </c>
    </row>
    <row r="151" spans="1:8" s="24" customFormat="1" ht="20.149999999999999" customHeight="1">
      <c r="A151" s="76" t="s">
        <v>178</v>
      </c>
      <c r="B151" s="104" t="s">
        <v>179</v>
      </c>
      <c r="C151" s="87"/>
      <c r="D151" s="87"/>
      <c r="E151" s="56" t="str">
        <f>'6_1__Інша_інфо_1'!F68</f>
        <v>-</v>
      </c>
      <c r="F151" s="56" t="str">
        <f>'6_1__Інша_інфо_1'!H68</f>
        <v>-</v>
      </c>
      <c r="G151" s="58" t="e">
        <f t="shared" si="9"/>
        <v>#VALUE!</v>
      </c>
      <c r="H151" s="29" t="e">
        <f t="shared" si="10"/>
        <v>#VALUE!</v>
      </c>
    </row>
    <row r="152" spans="1:8" s="24" customFormat="1" ht="20.149999999999999" customHeight="1">
      <c r="A152" s="76" t="s">
        <v>181</v>
      </c>
      <c r="B152" s="104" t="s">
        <v>182</v>
      </c>
      <c r="C152" s="87"/>
      <c r="D152" s="87"/>
      <c r="E152" s="56" t="str">
        <f>'6_1__Інша_інфо_1'!F71</f>
        <v>-</v>
      </c>
      <c r="F152" s="56" t="str">
        <f>'6_1__Інша_інфо_1'!H71</f>
        <v>-</v>
      </c>
      <c r="G152" s="58" t="e">
        <f t="shared" si="9"/>
        <v>#VALUE!</v>
      </c>
      <c r="H152" s="29" t="e">
        <f t="shared" si="10"/>
        <v>#VALUE!</v>
      </c>
    </row>
    <row r="153" spans="1:8" s="24" customFormat="1" ht="20.149999999999999" customHeight="1">
      <c r="A153" s="76" t="s">
        <v>183</v>
      </c>
      <c r="B153" s="104" t="s">
        <v>184</v>
      </c>
      <c r="C153" s="87"/>
      <c r="D153" s="87"/>
      <c r="E153" s="56" t="str">
        <f>'6_1__Інша_інфо_1'!F74</f>
        <v>-</v>
      </c>
      <c r="F153" s="56" t="str">
        <f>'6_1__Інша_інфо_1'!H74</f>
        <v>-</v>
      </c>
      <c r="G153" s="58" t="e">
        <f t="shared" si="9"/>
        <v>#VALUE!</v>
      </c>
      <c r="H153" s="29" t="e">
        <f t="shared" si="10"/>
        <v>#VALUE!</v>
      </c>
    </row>
    <row r="154" spans="1:8" s="24" customFormat="1" ht="20.149999999999999" customHeight="1">
      <c r="A154" s="48" t="s">
        <v>185</v>
      </c>
      <c r="B154" s="104" t="s">
        <v>186</v>
      </c>
      <c r="C154" s="85">
        <f>SUM(C155:C157)</f>
        <v>0</v>
      </c>
      <c r="D154" s="85">
        <f>SUM(D155:D157)</f>
        <v>0</v>
      </c>
      <c r="E154" s="85">
        <f>SUM(E155:E157)</f>
        <v>0</v>
      </c>
      <c r="F154" s="85">
        <f>SUM(F155:F157)</f>
        <v>0</v>
      </c>
      <c r="G154" s="51">
        <f t="shared" si="9"/>
        <v>0</v>
      </c>
      <c r="H154" s="35" t="e">
        <f t="shared" si="10"/>
        <v>#DIV/0!</v>
      </c>
    </row>
    <row r="155" spans="1:8" s="24" customFormat="1" ht="20.149999999999999" customHeight="1">
      <c r="A155" s="76" t="s">
        <v>178</v>
      </c>
      <c r="B155" s="104" t="s">
        <v>187</v>
      </c>
      <c r="C155" s="87"/>
      <c r="D155" s="87"/>
      <c r="E155" s="56" t="str">
        <f>'6_1__Інша_інфо_1'!J68</f>
        <v>-</v>
      </c>
      <c r="F155" s="56" t="str">
        <f>'6_1__Інша_інфо_1'!L68</f>
        <v>-</v>
      </c>
      <c r="G155" s="58" t="e">
        <f t="shared" si="9"/>
        <v>#VALUE!</v>
      </c>
      <c r="H155" s="29" t="e">
        <f t="shared" si="10"/>
        <v>#VALUE!</v>
      </c>
    </row>
    <row r="156" spans="1:8" s="24" customFormat="1" ht="20.149999999999999" customHeight="1">
      <c r="A156" s="76" t="s">
        <v>181</v>
      </c>
      <c r="B156" s="104" t="s">
        <v>188</v>
      </c>
      <c r="C156" s="87"/>
      <c r="D156" s="87"/>
      <c r="E156" s="56" t="str">
        <f>'6_1__Інша_інфо_1'!J71</f>
        <v>-</v>
      </c>
      <c r="F156" s="56" t="str">
        <f>'6_1__Інша_інфо_1'!L71</f>
        <v>-</v>
      </c>
      <c r="G156" s="58" t="e">
        <f t="shared" si="9"/>
        <v>#VALUE!</v>
      </c>
      <c r="H156" s="29" t="e">
        <f t="shared" si="10"/>
        <v>#VALUE!</v>
      </c>
    </row>
    <row r="157" spans="1:8" s="24" customFormat="1" ht="20.149999999999999" customHeight="1">
      <c r="A157" s="94" t="s">
        <v>183</v>
      </c>
      <c r="B157" s="105" t="s">
        <v>189</v>
      </c>
      <c r="C157" s="87"/>
      <c r="D157" s="87"/>
      <c r="E157" s="56" t="str">
        <f>'6_1__Інша_інфо_1'!J74</f>
        <v>-</v>
      </c>
      <c r="F157" s="56" t="str">
        <f>'6_1__Інша_інфо_1'!L74</f>
        <v>-</v>
      </c>
      <c r="G157" s="58" t="e">
        <f t="shared" si="9"/>
        <v>#VALUE!</v>
      </c>
      <c r="H157" s="29" t="e">
        <f t="shared" si="10"/>
        <v>#VALUE!</v>
      </c>
    </row>
    <row r="158" spans="1:8" s="24" customFormat="1" ht="19.5" customHeight="1">
      <c r="A158" s="133" t="s">
        <v>190</v>
      </c>
      <c r="B158" s="133"/>
      <c r="C158" s="133"/>
      <c r="D158" s="133"/>
      <c r="E158" s="133"/>
      <c r="F158" s="133"/>
      <c r="G158" s="133"/>
      <c r="H158" s="133"/>
    </row>
    <row r="159" spans="1:8" s="24" customFormat="1" ht="60.75" customHeight="1">
      <c r="A159" s="48" t="s">
        <v>191</v>
      </c>
      <c r="B159" s="104" t="s">
        <v>192</v>
      </c>
      <c r="C159" s="85">
        <f>SUM(C160:C162)</f>
        <v>4</v>
      </c>
      <c r="D159" s="96" t="s">
        <v>162</v>
      </c>
      <c r="E159" s="85">
        <f>SUM(E160:E162)</f>
        <v>4</v>
      </c>
      <c r="F159" s="85">
        <f>SUM(F160:F162)</f>
        <v>4</v>
      </c>
      <c r="G159" s="51">
        <f t="shared" ref="G159:G167" si="11">F159-E159</f>
        <v>0</v>
      </c>
      <c r="H159" s="35">
        <f t="shared" ref="H159:H167" si="12">(F159/E159)*100</f>
        <v>100</v>
      </c>
    </row>
    <row r="160" spans="1:8" s="24" customFormat="1" ht="18.75" customHeight="1">
      <c r="A160" s="39" t="s">
        <v>193</v>
      </c>
      <c r="B160" s="104" t="s">
        <v>194</v>
      </c>
      <c r="C160" s="43">
        <f>'6_1__Інша_інфо_1'!C12</f>
        <v>1</v>
      </c>
      <c r="D160" s="96" t="s">
        <v>162</v>
      </c>
      <c r="E160" s="43">
        <f>'6_1__Інша_інфо_1'!F12</f>
        <v>1</v>
      </c>
      <c r="F160" s="43">
        <f>'6_1__Інша_інфо_1'!I12</f>
        <v>1</v>
      </c>
      <c r="G160" s="43">
        <f t="shared" si="11"/>
        <v>0</v>
      </c>
      <c r="H160" s="29">
        <f t="shared" si="12"/>
        <v>100</v>
      </c>
    </row>
    <row r="161" spans="1:9" s="24" customFormat="1" ht="18.75" customHeight="1">
      <c r="A161" s="39" t="s">
        <v>195</v>
      </c>
      <c r="B161" s="104" t="s">
        <v>196</v>
      </c>
      <c r="C161" s="43">
        <f>'6_1__Інша_інфо_1'!C13</f>
        <v>1</v>
      </c>
      <c r="D161" s="96" t="s">
        <v>162</v>
      </c>
      <c r="E161" s="43">
        <f>'6_1__Інша_інфо_1'!F13</f>
        <v>1</v>
      </c>
      <c r="F161" s="43">
        <f>'6_1__Інша_інфо_1'!I13</f>
        <v>1</v>
      </c>
      <c r="G161" s="43">
        <f t="shared" si="11"/>
        <v>0</v>
      </c>
      <c r="H161" s="29">
        <f t="shared" si="12"/>
        <v>100</v>
      </c>
    </row>
    <row r="162" spans="1:9" s="24" customFormat="1" ht="18.75" customHeight="1">
      <c r="A162" s="39" t="s">
        <v>197</v>
      </c>
      <c r="B162" s="104" t="s">
        <v>198</v>
      </c>
      <c r="C162" s="43">
        <f>'6_1__Інша_інфо_1'!C14</f>
        <v>2</v>
      </c>
      <c r="D162" s="96" t="s">
        <v>162</v>
      </c>
      <c r="E162" s="43">
        <f>'6_1__Інша_інфо_1'!F14</f>
        <v>2</v>
      </c>
      <c r="F162" s="43">
        <f>'6_1__Інша_інфо_1'!I14</f>
        <v>2</v>
      </c>
      <c r="G162" s="43">
        <f t="shared" si="11"/>
        <v>0</v>
      </c>
      <c r="H162" s="29">
        <f t="shared" si="12"/>
        <v>100</v>
      </c>
    </row>
    <row r="163" spans="1:9" s="24" customFormat="1" ht="20.149999999999999" customHeight="1">
      <c r="A163" s="48" t="s">
        <v>94</v>
      </c>
      <c r="B163" s="104" t="s">
        <v>199</v>
      </c>
      <c r="C163" s="33">
        <f>C76</f>
        <v>389.22500000000002</v>
      </c>
      <c r="D163" s="96" t="s">
        <v>162</v>
      </c>
      <c r="E163" s="33">
        <f>E76</f>
        <v>581.29600000000005</v>
      </c>
      <c r="F163" s="33">
        <f>F76</f>
        <v>138.04500000000002</v>
      </c>
      <c r="G163" s="34">
        <f t="shared" si="11"/>
        <v>-443.25100000000003</v>
      </c>
      <c r="H163" s="35">
        <f t="shared" si="12"/>
        <v>23.747798023726297</v>
      </c>
    </row>
    <row r="164" spans="1:9" s="24" customFormat="1" ht="37.5" customHeight="1">
      <c r="A164" s="48" t="s">
        <v>200</v>
      </c>
      <c r="B164" s="104" t="s">
        <v>201</v>
      </c>
      <c r="C164" s="106">
        <f>(C165+C166+C167)/4</f>
        <v>8.1088541666666671</v>
      </c>
      <c r="D164" s="96" t="s">
        <v>162</v>
      </c>
      <c r="E164" s="106">
        <f>(E165+E166+E167)/4</f>
        <v>12.110416666666667</v>
      </c>
      <c r="F164" s="106">
        <f>(F165+F166+F167)/4</f>
        <v>2.8759392076502732</v>
      </c>
      <c r="G164" s="38">
        <f t="shared" si="11"/>
        <v>-9.2344774590163947</v>
      </c>
      <c r="H164" s="35">
        <f t="shared" si="12"/>
        <v>23.747648712749545</v>
      </c>
    </row>
    <row r="165" spans="1:9" s="24" customFormat="1" ht="20.149999999999999" customHeight="1">
      <c r="A165" s="39" t="s">
        <v>193</v>
      </c>
      <c r="B165" s="104" t="s">
        <v>202</v>
      </c>
      <c r="C165" s="107">
        <f t="array" ref="C165">'6_1__Інша_інфо_1'!C24:E24</f>
        <v>8.3762500000000006</v>
      </c>
      <c r="D165" s="96" t="s">
        <v>162</v>
      </c>
      <c r="E165" s="108">
        <f>'6_1__Інша_інфо_1'!F24</f>
        <v>10.833333333333334</v>
      </c>
      <c r="F165" s="108">
        <f>'6_1__Інша_інфо_1'!I24</f>
        <v>4.7797131147540979</v>
      </c>
      <c r="G165" s="27">
        <f t="shared" si="11"/>
        <v>-6.053620218579236</v>
      </c>
      <c r="H165" s="29">
        <f t="shared" si="12"/>
        <v>44.120428751576284</v>
      </c>
    </row>
    <row r="166" spans="1:9" s="24" customFormat="1" ht="20.149999999999999" customHeight="1">
      <c r="A166" s="39" t="s">
        <v>195</v>
      </c>
      <c r="B166" s="104" t="s">
        <v>203</v>
      </c>
      <c r="C166" s="107">
        <f t="array" ref="C166">'6_1__Інша_інфо_1'!C25:E25</f>
        <v>10.5</v>
      </c>
      <c r="D166" s="96" t="s">
        <v>162</v>
      </c>
      <c r="E166" s="108">
        <f>'6_1__Інша_інфо_1'!F25</f>
        <v>9.75</v>
      </c>
      <c r="F166" s="108">
        <f>'6_1__Інша_інфо_1'!I25</f>
        <v>4.9181693989071036</v>
      </c>
      <c r="G166" s="27">
        <f t="shared" si="11"/>
        <v>-4.8318306010928964</v>
      </c>
      <c r="H166" s="29">
        <f t="shared" si="12"/>
        <v>50.442763065713883</v>
      </c>
    </row>
    <row r="167" spans="1:9" s="24" customFormat="1" ht="20.149999999999999" customHeight="1">
      <c r="A167" s="39" t="s">
        <v>197</v>
      </c>
      <c r="B167" s="104" t="s">
        <v>204</v>
      </c>
      <c r="C167" s="107">
        <f t="array" ref="C167">'6_1__Інша_інфо_1'!C26:E26</f>
        <v>13.559166666666668</v>
      </c>
      <c r="D167" s="96" t="s">
        <v>162</v>
      </c>
      <c r="E167" s="108">
        <f>'6_1__Інша_інфо_1'!F26</f>
        <v>27.858333333333334</v>
      </c>
      <c r="F167" s="108">
        <f>'6_1__Інша_інфо_1'!I26</f>
        <v>1.8058743169398905</v>
      </c>
      <c r="G167" s="27">
        <f t="shared" si="11"/>
        <v>-26.052459016393442</v>
      </c>
      <c r="H167" s="29">
        <f t="shared" si="12"/>
        <v>6.4823487296675699</v>
      </c>
    </row>
    <row r="168" spans="1:9" s="24" customFormat="1" ht="19.5" customHeight="1">
      <c r="A168" s="7"/>
      <c r="B168" s="109"/>
      <c r="C168" s="110"/>
      <c r="D168" s="110"/>
      <c r="E168" s="111"/>
      <c r="F168" s="111"/>
      <c r="G168" s="111"/>
      <c r="H168" s="112"/>
    </row>
    <row r="169" spans="1:9" ht="18.75" customHeight="1">
      <c r="A169" s="113" t="s">
        <v>205</v>
      </c>
      <c r="C169" s="137" t="s">
        <v>206</v>
      </c>
      <c r="D169" s="137"/>
      <c r="E169" s="137"/>
      <c r="F169" s="137"/>
      <c r="G169" s="138" t="s">
        <v>207</v>
      </c>
      <c r="H169" s="138"/>
    </row>
    <row r="170" spans="1:9" s="1" customFormat="1" ht="19.5" customHeight="1">
      <c r="A170" s="8" t="s">
        <v>208</v>
      </c>
      <c r="C170" s="129" t="s">
        <v>209</v>
      </c>
      <c r="D170" s="129"/>
      <c r="E170" s="129"/>
      <c r="F170" s="129"/>
      <c r="G170" s="139" t="s">
        <v>210</v>
      </c>
      <c r="H170" s="139"/>
      <c r="I170" s="6"/>
    </row>
    <row r="171" spans="1:9" ht="18.75" customHeight="1">
      <c r="A171" s="116" t="s">
        <v>211</v>
      </c>
      <c r="C171" s="129" t="s">
        <v>212</v>
      </c>
      <c r="D171" s="129"/>
      <c r="E171" s="129"/>
      <c r="F171" s="129"/>
      <c r="G171" s="140" t="s">
        <v>213</v>
      </c>
      <c r="H171" s="140"/>
    </row>
    <row r="172" spans="1:9" ht="18.75" customHeight="1">
      <c r="A172" s="8" t="s">
        <v>208</v>
      </c>
      <c r="C172" s="141" t="s">
        <v>209</v>
      </c>
      <c r="D172" s="141"/>
      <c r="E172" s="141"/>
      <c r="F172" s="141"/>
      <c r="G172" s="139" t="s">
        <v>210</v>
      </c>
      <c r="H172" s="139"/>
    </row>
    <row r="173" spans="1:9" ht="18.75" customHeight="1">
      <c r="A173" s="118"/>
    </row>
    <row r="174" spans="1:9" ht="18.75" customHeight="1">
      <c r="A174" s="119"/>
    </row>
    <row r="175" spans="1:9" ht="18.75" customHeight="1">
      <c r="A175" s="119"/>
      <c r="I175" s="1" t="s">
        <v>214</v>
      </c>
    </row>
    <row r="176" spans="1:9" ht="18.75" customHeight="1">
      <c r="A176" s="119"/>
    </row>
    <row r="177" spans="1:1" ht="18.75" customHeight="1">
      <c r="A177" s="119"/>
    </row>
    <row r="178" spans="1:1" ht="18.75" customHeight="1">
      <c r="A178" s="119"/>
    </row>
    <row r="179" spans="1:1" ht="18.75" customHeight="1">
      <c r="A179" s="119"/>
    </row>
    <row r="180" spans="1:1" ht="18.75" customHeight="1">
      <c r="A180" s="119"/>
    </row>
    <row r="181" spans="1:1" ht="18.75" customHeight="1">
      <c r="A181" s="119"/>
    </row>
    <row r="182" spans="1:1" ht="18.75" customHeight="1">
      <c r="A182" s="119"/>
    </row>
    <row r="183" spans="1:1" ht="18.75" customHeight="1">
      <c r="A183" s="119"/>
    </row>
    <row r="184" spans="1:1" ht="18.75" customHeight="1">
      <c r="A184" s="119"/>
    </row>
    <row r="185" spans="1:1" ht="18.75" customHeight="1">
      <c r="A185" s="119"/>
    </row>
    <row r="186" spans="1:1" ht="18.75" customHeight="1">
      <c r="A186" s="119"/>
    </row>
    <row r="187" spans="1:1" ht="18.75" customHeight="1">
      <c r="A187" s="119"/>
    </row>
    <row r="188" spans="1:1" ht="18.75" customHeight="1">
      <c r="A188" s="119"/>
    </row>
    <row r="189" spans="1:1" ht="18.75" customHeight="1">
      <c r="A189" s="119"/>
    </row>
    <row r="190" spans="1:1" ht="18.75" customHeight="1">
      <c r="A190" s="119"/>
    </row>
    <row r="191" spans="1:1" ht="18.75" customHeight="1">
      <c r="A191" s="119"/>
    </row>
    <row r="192" spans="1:1" ht="18.75" customHeight="1">
      <c r="A192" s="119"/>
    </row>
    <row r="193" spans="1:1" ht="18.75" customHeight="1">
      <c r="A193" s="119"/>
    </row>
    <row r="194" spans="1:1" ht="18.75" customHeight="1">
      <c r="A194" s="119"/>
    </row>
    <row r="195" spans="1:1" ht="18.75" customHeight="1">
      <c r="A195" s="119"/>
    </row>
    <row r="196" spans="1:1" ht="18.75" customHeight="1">
      <c r="A196" s="119"/>
    </row>
    <row r="197" spans="1:1" ht="18.75" customHeight="1">
      <c r="A197" s="119"/>
    </row>
    <row r="198" spans="1:1" ht="18.75" customHeight="1">
      <c r="A198" s="119"/>
    </row>
    <row r="199" spans="1:1" ht="18.75" customHeight="1">
      <c r="A199" s="119"/>
    </row>
    <row r="200" spans="1:1" ht="18.75" customHeight="1">
      <c r="A200" s="119"/>
    </row>
    <row r="201" spans="1:1" ht="18.75" customHeight="1">
      <c r="A201" s="119"/>
    </row>
    <row r="202" spans="1:1" ht="18.75" customHeight="1">
      <c r="A202" s="119"/>
    </row>
    <row r="203" spans="1:1" ht="18.75" customHeight="1">
      <c r="A203" s="119"/>
    </row>
    <row r="204" spans="1:1" ht="18.75" customHeight="1">
      <c r="A204" s="119"/>
    </row>
    <row r="205" spans="1:1" ht="18.75" customHeight="1">
      <c r="A205" s="119"/>
    </row>
    <row r="206" spans="1:1" ht="18.75" customHeight="1">
      <c r="A206" s="119"/>
    </row>
    <row r="207" spans="1:1" ht="18.75" customHeight="1">
      <c r="A207" s="119"/>
    </row>
    <row r="208" spans="1:1" ht="18.75" customHeight="1">
      <c r="A208" s="119"/>
    </row>
    <row r="209" spans="1:1" ht="18.75" customHeight="1">
      <c r="A209" s="119"/>
    </row>
    <row r="210" spans="1:1" ht="18.75" customHeight="1">
      <c r="A210" s="119"/>
    </row>
    <row r="211" spans="1:1" ht="18.75" customHeight="1">
      <c r="A211" s="119"/>
    </row>
    <row r="212" spans="1:1" ht="18.75" customHeight="1">
      <c r="A212" s="119"/>
    </row>
    <row r="213" spans="1:1" ht="18.75" customHeight="1">
      <c r="A213" s="119"/>
    </row>
    <row r="214" spans="1:1" ht="18.75" customHeight="1">
      <c r="A214" s="119"/>
    </row>
    <row r="215" spans="1:1" ht="18.75" customHeight="1">
      <c r="A215" s="119"/>
    </row>
    <row r="216" spans="1:1" ht="18.75" customHeight="1">
      <c r="A216" s="119"/>
    </row>
    <row r="217" spans="1:1" ht="18.75" customHeight="1">
      <c r="A217" s="119"/>
    </row>
    <row r="218" spans="1:1" ht="18.75" customHeight="1">
      <c r="A218" s="119"/>
    </row>
    <row r="219" spans="1:1" ht="18.75" customHeight="1">
      <c r="A219" s="119"/>
    </row>
    <row r="220" spans="1:1" ht="18.75" customHeight="1">
      <c r="A220" s="119"/>
    </row>
    <row r="221" spans="1:1" ht="18.75" customHeight="1">
      <c r="A221" s="119"/>
    </row>
    <row r="222" spans="1:1" ht="18.75" customHeight="1">
      <c r="A222" s="119"/>
    </row>
    <row r="223" spans="1:1" ht="18.75" customHeight="1">
      <c r="A223" s="119"/>
    </row>
    <row r="224" spans="1:1" ht="18.75" customHeight="1">
      <c r="A224" s="119"/>
    </row>
    <row r="225" spans="1:1" ht="18.75" customHeight="1">
      <c r="A225" s="119"/>
    </row>
    <row r="226" spans="1:1" ht="18.75" customHeight="1">
      <c r="A226" s="119"/>
    </row>
    <row r="227" spans="1:1" ht="18.75" customHeight="1">
      <c r="A227" s="119"/>
    </row>
    <row r="228" spans="1:1" ht="18.75" customHeight="1">
      <c r="A228" s="119"/>
    </row>
    <row r="229" spans="1:1" ht="18.75" customHeight="1">
      <c r="A229" s="119"/>
    </row>
    <row r="230" spans="1:1" ht="18.75" customHeight="1">
      <c r="A230" s="119"/>
    </row>
    <row r="231" spans="1:1" ht="18.75" customHeight="1">
      <c r="A231" s="119"/>
    </row>
    <row r="232" spans="1:1" ht="18.75" customHeight="1">
      <c r="A232" s="119"/>
    </row>
    <row r="233" spans="1:1" ht="18.75" customHeight="1">
      <c r="A233" s="119"/>
    </row>
    <row r="234" spans="1:1" ht="18.75" customHeight="1">
      <c r="A234" s="119"/>
    </row>
    <row r="235" spans="1:1" ht="18.75" customHeight="1">
      <c r="A235" s="119"/>
    </row>
    <row r="236" spans="1:1" ht="18.75" customHeight="1">
      <c r="A236" s="119"/>
    </row>
    <row r="237" spans="1:1" ht="18.75" customHeight="1">
      <c r="A237" s="119"/>
    </row>
    <row r="238" spans="1:1" ht="18.75" customHeight="1">
      <c r="A238" s="119"/>
    </row>
    <row r="239" spans="1:1" ht="18.75" customHeight="1">
      <c r="A239" s="119"/>
    </row>
    <row r="240" spans="1:1" ht="18.75" customHeight="1">
      <c r="A240" s="119"/>
    </row>
    <row r="241" spans="1:1" ht="18.75" customHeight="1">
      <c r="A241" s="119"/>
    </row>
    <row r="242" spans="1:1" ht="18.75" customHeight="1">
      <c r="A242" s="119"/>
    </row>
    <row r="243" spans="1:1" ht="18.75" customHeight="1">
      <c r="A243" s="119"/>
    </row>
    <row r="244" spans="1:1" ht="18.75" customHeight="1">
      <c r="A244" s="119"/>
    </row>
    <row r="245" spans="1:1" ht="18.75" customHeight="1">
      <c r="A245" s="119"/>
    </row>
    <row r="246" spans="1:1" ht="18.75" customHeight="1">
      <c r="A246" s="119"/>
    </row>
    <row r="247" spans="1:1" ht="18.75" customHeight="1">
      <c r="A247" s="119"/>
    </row>
    <row r="248" spans="1:1" ht="18.75" customHeight="1">
      <c r="A248" s="119"/>
    </row>
    <row r="249" spans="1:1" ht="18.75" customHeight="1">
      <c r="A249" s="119"/>
    </row>
    <row r="250" spans="1:1" ht="18.75" customHeight="1">
      <c r="A250" s="119"/>
    </row>
    <row r="251" spans="1:1" ht="18.75" customHeight="1">
      <c r="A251" s="119"/>
    </row>
    <row r="252" spans="1:1" ht="18.75" customHeight="1">
      <c r="A252" s="119"/>
    </row>
    <row r="253" spans="1:1" ht="18.75" customHeight="1">
      <c r="A253" s="119"/>
    </row>
    <row r="254" spans="1:1" ht="18.75" customHeight="1">
      <c r="A254" s="119"/>
    </row>
    <row r="255" spans="1:1" ht="18.75" customHeight="1">
      <c r="A255" s="119"/>
    </row>
    <row r="256" spans="1:1" ht="18.75" customHeight="1">
      <c r="A256" s="119"/>
    </row>
    <row r="257" spans="1:1" ht="18.75" customHeight="1">
      <c r="A257" s="119"/>
    </row>
    <row r="258" spans="1:1" ht="18.75" customHeight="1">
      <c r="A258" s="119"/>
    </row>
    <row r="259" spans="1:1" ht="18.75" customHeight="1">
      <c r="A259" s="119"/>
    </row>
    <row r="260" spans="1:1" ht="18.75" customHeight="1">
      <c r="A260" s="119"/>
    </row>
    <row r="261" spans="1:1" ht="18.75" customHeight="1">
      <c r="A261" s="119"/>
    </row>
    <row r="262" spans="1:1" ht="18.75" customHeight="1">
      <c r="A262" s="119"/>
    </row>
    <row r="263" spans="1:1" ht="18.75" customHeight="1">
      <c r="A263" s="119"/>
    </row>
    <row r="264" spans="1:1" ht="18.75" customHeight="1">
      <c r="A264" s="119"/>
    </row>
    <row r="265" spans="1:1" ht="18.75" customHeight="1">
      <c r="A265" s="119"/>
    </row>
    <row r="266" spans="1:1" ht="18.75" customHeight="1">
      <c r="A266" s="119"/>
    </row>
    <row r="267" spans="1:1" ht="18.75" customHeight="1">
      <c r="A267" s="119"/>
    </row>
    <row r="268" spans="1:1" ht="18.75" customHeight="1">
      <c r="A268" s="119"/>
    </row>
    <row r="269" spans="1:1" ht="18.75" customHeight="1">
      <c r="A269" s="119"/>
    </row>
    <row r="270" spans="1:1" ht="18.75" customHeight="1">
      <c r="A270" s="119"/>
    </row>
    <row r="271" spans="1:1" ht="18.75" customHeight="1">
      <c r="A271" s="119"/>
    </row>
    <row r="272" spans="1:1" ht="18.75" customHeight="1">
      <c r="A272" s="119"/>
    </row>
    <row r="273" spans="1:1" ht="18.75" customHeight="1">
      <c r="A273" s="119"/>
    </row>
    <row r="274" spans="1:1" ht="18.75" customHeight="1">
      <c r="A274" s="119"/>
    </row>
    <row r="275" spans="1:1" ht="18.75" customHeight="1">
      <c r="A275" s="119"/>
    </row>
    <row r="276" spans="1:1" ht="18.75" customHeight="1">
      <c r="A276" s="119"/>
    </row>
    <row r="277" spans="1:1" ht="18.75" customHeight="1">
      <c r="A277" s="119"/>
    </row>
    <row r="278" spans="1:1" ht="18.75" customHeight="1">
      <c r="A278" s="119"/>
    </row>
    <row r="279" spans="1:1" ht="18.75" customHeight="1">
      <c r="A279" s="119"/>
    </row>
    <row r="280" spans="1:1" ht="18.75" customHeight="1">
      <c r="A280" s="119"/>
    </row>
    <row r="281" spans="1:1" ht="18.75" customHeight="1">
      <c r="A281" s="119"/>
    </row>
    <row r="282" spans="1:1" ht="18.75" customHeight="1">
      <c r="A282" s="119"/>
    </row>
    <row r="283" spans="1:1" ht="18.75" customHeight="1">
      <c r="A283" s="119"/>
    </row>
    <row r="284" spans="1:1" ht="18.75" customHeight="1">
      <c r="A284" s="119"/>
    </row>
    <row r="285" spans="1:1" ht="18.75" customHeight="1">
      <c r="A285" s="119"/>
    </row>
    <row r="286" spans="1:1" ht="18.75" customHeight="1">
      <c r="A286" s="119"/>
    </row>
    <row r="287" spans="1:1" ht="18.75" customHeight="1">
      <c r="A287" s="119"/>
    </row>
    <row r="288" spans="1:1" ht="18.75" customHeight="1">
      <c r="A288" s="119"/>
    </row>
    <row r="289" spans="1:1" ht="18.75" customHeight="1">
      <c r="A289" s="119"/>
    </row>
    <row r="290" spans="1:1" ht="18.75" customHeight="1">
      <c r="A290" s="119"/>
    </row>
    <row r="291" spans="1:1" ht="18.75" customHeight="1">
      <c r="A291" s="119"/>
    </row>
    <row r="292" spans="1:1" ht="18.75" customHeight="1">
      <c r="A292" s="119"/>
    </row>
    <row r="293" spans="1:1" ht="18.75" customHeight="1">
      <c r="A293" s="119"/>
    </row>
    <row r="294" spans="1:1" ht="18.75" customHeight="1">
      <c r="A294" s="119"/>
    </row>
    <row r="295" spans="1:1" ht="18.75" customHeight="1">
      <c r="A295" s="119"/>
    </row>
    <row r="296" spans="1:1" ht="18.75" customHeight="1">
      <c r="A296" s="119"/>
    </row>
    <row r="297" spans="1:1" ht="18.75" customHeight="1">
      <c r="A297" s="119"/>
    </row>
    <row r="298" spans="1:1" ht="18.75" customHeight="1">
      <c r="A298" s="119"/>
    </row>
    <row r="299" spans="1:1" ht="18.75" customHeight="1">
      <c r="A299" s="119"/>
    </row>
    <row r="300" spans="1:1" ht="18.75" customHeight="1">
      <c r="A300" s="119"/>
    </row>
    <row r="301" spans="1:1" ht="18.75" customHeight="1">
      <c r="A301" s="119"/>
    </row>
    <row r="302" spans="1:1" ht="18.75" customHeight="1">
      <c r="A302" s="119"/>
    </row>
    <row r="303" spans="1:1" ht="18.75" customHeight="1">
      <c r="A303" s="119"/>
    </row>
    <row r="304" spans="1:1" ht="18.75" customHeight="1">
      <c r="A304" s="119"/>
    </row>
    <row r="305" spans="1:1" ht="18.75" customHeight="1">
      <c r="A305" s="119"/>
    </row>
    <row r="306" spans="1:1" ht="18.75" customHeight="1">
      <c r="A306" s="119"/>
    </row>
    <row r="307" spans="1:1" ht="18.75" customHeight="1">
      <c r="A307" s="119"/>
    </row>
    <row r="308" spans="1:1" ht="18.75" customHeight="1">
      <c r="A308" s="119"/>
    </row>
    <row r="309" spans="1:1" ht="18.75" customHeight="1">
      <c r="A309" s="119"/>
    </row>
    <row r="310" spans="1:1" ht="18.75" customHeight="1">
      <c r="A310" s="119"/>
    </row>
    <row r="311" spans="1:1" ht="18.75" customHeight="1">
      <c r="A311" s="119"/>
    </row>
    <row r="312" spans="1:1" ht="18.75" customHeight="1">
      <c r="A312" s="119"/>
    </row>
    <row r="313" spans="1:1" ht="18.75" customHeight="1">
      <c r="A313" s="119"/>
    </row>
    <row r="314" spans="1:1" ht="18.75" customHeight="1">
      <c r="A314" s="119"/>
    </row>
    <row r="315" spans="1:1" ht="18.75" customHeight="1">
      <c r="A315" s="119"/>
    </row>
    <row r="316" spans="1:1" ht="18.75" customHeight="1">
      <c r="A316" s="119"/>
    </row>
    <row r="317" spans="1:1" ht="18.75" customHeight="1">
      <c r="A317" s="119"/>
    </row>
    <row r="318" spans="1:1" ht="18.75" customHeight="1">
      <c r="A318" s="119"/>
    </row>
    <row r="319" spans="1:1" ht="18.75" customHeight="1">
      <c r="A319" s="119"/>
    </row>
    <row r="320" spans="1:1" ht="18.75" customHeight="1">
      <c r="A320" s="119"/>
    </row>
    <row r="321" spans="1:1" ht="18.75" customHeight="1">
      <c r="A321" s="119"/>
    </row>
    <row r="322" spans="1:1" ht="18.75" customHeight="1">
      <c r="A322" s="119"/>
    </row>
    <row r="323" spans="1:1" ht="18.75" customHeight="1">
      <c r="A323" s="119"/>
    </row>
    <row r="324" spans="1:1" ht="18.75" customHeight="1">
      <c r="A324" s="119"/>
    </row>
    <row r="325" spans="1:1" ht="18.75" customHeight="1">
      <c r="A325" s="119"/>
    </row>
    <row r="326" spans="1:1" ht="18.75" customHeight="1">
      <c r="A326" s="119"/>
    </row>
    <row r="327" spans="1:1" ht="18.75" customHeight="1">
      <c r="A327" s="119"/>
    </row>
    <row r="328" spans="1:1" ht="18.75" customHeight="1">
      <c r="A328" s="119"/>
    </row>
    <row r="329" spans="1:1" ht="18.75" customHeight="1">
      <c r="A329" s="119"/>
    </row>
    <row r="330" spans="1:1" ht="18.75" customHeight="1">
      <c r="A330" s="120"/>
    </row>
    <row r="331" spans="1:1" ht="18.75" customHeight="1">
      <c r="A331" s="120"/>
    </row>
    <row r="332" spans="1:1" ht="18.75" customHeight="1">
      <c r="A332" s="120"/>
    </row>
    <row r="333" spans="1:1" ht="18.75" customHeight="1">
      <c r="A333" s="120"/>
    </row>
    <row r="334" spans="1:1" ht="18.75" customHeight="1">
      <c r="A334" s="120"/>
    </row>
    <row r="335" spans="1:1" ht="18.75" customHeight="1">
      <c r="A335" s="120"/>
    </row>
    <row r="336" spans="1:1" ht="18.75" customHeight="1">
      <c r="A336" s="120"/>
    </row>
    <row r="337" spans="1:1" ht="18.75" customHeight="1">
      <c r="A337" s="120"/>
    </row>
    <row r="338" spans="1:1" ht="18.75" customHeight="1">
      <c r="A338" s="120"/>
    </row>
    <row r="339" spans="1:1" ht="18.75" customHeight="1">
      <c r="A339" s="120"/>
    </row>
    <row r="340" spans="1:1" ht="18.75" customHeight="1">
      <c r="A340" s="120"/>
    </row>
    <row r="341" spans="1:1" ht="18.75" customHeight="1">
      <c r="A341" s="120"/>
    </row>
    <row r="342" spans="1:1" ht="18.75" customHeight="1">
      <c r="A342" s="120"/>
    </row>
    <row r="343" spans="1:1" ht="18.75" customHeight="1">
      <c r="A343" s="120"/>
    </row>
    <row r="344" spans="1:1" ht="18.75" customHeight="1">
      <c r="A344" s="120"/>
    </row>
    <row r="345" spans="1:1" ht="18.75" customHeight="1">
      <c r="A345" s="120"/>
    </row>
    <row r="346" spans="1:1" ht="18.75" customHeight="1">
      <c r="A346" s="120"/>
    </row>
    <row r="347" spans="1:1" ht="18.75" customHeight="1">
      <c r="A347" s="120"/>
    </row>
    <row r="348" spans="1:1" ht="18.75" customHeight="1">
      <c r="A348" s="120"/>
    </row>
    <row r="349" spans="1:1" ht="18.75" customHeight="1">
      <c r="A349" s="120"/>
    </row>
    <row r="350" spans="1:1" ht="18.75" customHeight="1">
      <c r="A350" s="120"/>
    </row>
    <row r="351" spans="1:1" ht="18.75" customHeight="1">
      <c r="A351" s="120"/>
    </row>
    <row r="352" spans="1:1" ht="18.75" customHeight="1">
      <c r="A352" s="120"/>
    </row>
    <row r="353" spans="1:1" ht="18.75" customHeight="1">
      <c r="A353" s="120"/>
    </row>
    <row r="354" spans="1:1" ht="18.75" customHeight="1">
      <c r="A354" s="120"/>
    </row>
    <row r="355" spans="1:1" ht="18.75" customHeight="1">
      <c r="A355" s="120"/>
    </row>
    <row r="356" spans="1:1" ht="18.75" customHeight="1">
      <c r="A356" s="120"/>
    </row>
    <row r="357" spans="1:1" ht="18.75" customHeight="1">
      <c r="A357" s="120"/>
    </row>
    <row r="358" spans="1:1" ht="18.75" customHeight="1">
      <c r="A358" s="120"/>
    </row>
    <row r="359" spans="1:1" ht="18.75" customHeight="1">
      <c r="A359" s="120"/>
    </row>
    <row r="360" spans="1:1" ht="18.75" customHeight="1">
      <c r="A360" s="120"/>
    </row>
    <row r="361" spans="1:1" ht="18.75" customHeight="1">
      <c r="A361" s="120"/>
    </row>
    <row r="362" spans="1:1" ht="18.75" customHeight="1">
      <c r="A362" s="120"/>
    </row>
    <row r="363" spans="1:1" ht="18.75" customHeight="1">
      <c r="A363" s="120"/>
    </row>
    <row r="364" spans="1:1" ht="18.75" customHeight="1">
      <c r="A364" s="120"/>
    </row>
    <row r="365" spans="1:1" ht="18.75" customHeight="1">
      <c r="A365" s="120"/>
    </row>
    <row r="366" spans="1:1" ht="18.75" customHeight="1">
      <c r="A366" s="120"/>
    </row>
    <row r="367" spans="1:1" ht="18.75" customHeight="1">
      <c r="A367" s="120"/>
    </row>
    <row r="368" spans="1:1" ht="18.75" customHeight="1">
      <c r="A368" s="120"/>
    </row>
    <row r="369" spans="1:1" ht="18.75" customHeight="1">
      <c r="A369" s="120"/>
    </row>
    <row r="370" spans="1:1" ht="18.75" customHeight="1">
      <c r="A370" s="120"/>
    </row>
    <row r="371" spans="1:1" ht="18.75" customHeight="1">
      <c r="A371" s="120"/>
    </row>
    <row r="372" spans="1:1" ht="18.75" customHeight="1">
      <c r="A372" s="120"/>
    </row>
    <row r="373" spans="1:1" ht="18.75" customHeight="1">
      <c r="A373" s="120"/>
    </row>
    <row r="374" spans="1:1" ht="18.75" customHeight="1">
      <c r="A374" s="120"/>
    </row>
    <row r="375" spans="1:1" ht="18.75" customHeight="1">
      <c r="A375" s="120"/>
    </row>
    <row r="376" spans="1:1" ht="18.75" customHeight="1">
      <c r="A376" s="120"/>
    </row>
    <row r="377" spans="1:1" ht="18.75" customHeight="1">
      <c r="A377" s="120"/>
    </row>
    <row r="378" spans="1:1" ht="18.75" customHeight="1">
      <c r="A378" s="120"/>
    </row>
    <row r="379" spans="1:1" ht="18.75" customHeight="1">
      <c r="A379" s="120"/>
    </row>
    <row r="380" spans="1:1" ht="18.75" customHeight="1">
      <c r="A380" s="120"/>
    </row>
    <row r="381" spans="1:1" ht="18.75" customHeight="1">
      <c r="A381" s="120"/>
    </row>
    <row r="382" spans="1:1" ht="18.75" customHeight="1">
      <c r="A382" s="120"/>
    </row>
    <row r="383" spans="1:1" ht="18.75" customHeight="1">
      <c r="A383" s="120"/>
    </row>
    <row r="384" spans="1:1" ht="18.75" customHeight="1">
      <c r="A384" s="120"/>
    </row>
    <row r="385" spans="1:1" ht="18.75" customHeight="1">
      <c r="A385" s="120"/>
    </row>
    <row r="386" spans="1:1" ht="18.75" customHeight="1">
      <c r="A386" s="120"/>
    </row>
    <row r="387" spans="1:1" ht="18.75" customHeight="1">
      <c r="A387" s="120"/>
    </row>
    <row r="388" spans="1:1" ht="18.75" customHeight="1">
      <c r="A388" s="120"/>
    </row>
    <row r="389" spans="1:1" ht="18.75" customHeight="1">
      <c r="A389" s="120"/>
    </row>
    <row r="390" spans="1:1" ht="18.75" customHeight="1">
      <c r="A390" s="120"/>
    </row>
    <row r="391" spans="1:1" ht="18.75" customHeight="1">
      <c r="A391" s="120"/>
    </row>
    <row r="392" spans="1:1" ht="18.75" customHeight="1">
      <c r="A392" s="120"/>
    </row>
    <row r="393" spans="1:1" ht="18.75" customHeight="1">
      <c r="A393" s="120"/>
    </row>
    <row r="394" spans="1:1" ht="18.75" customHeight="1">
      <c r="A394" s="120"/>
    </row>
    <row r="395" spans="1:1" ht="18.75" customHeight="1">
      <c r="A395" s="120"/>
    </row>
    <row r="396" spans="1:1" ht="18.75" customHeight="1">
      <c r="A396" s="120"/>
    </row>
    <row r="397" spans="1:1" ht="18.75" customHeight="1">
      <c r="A397" s="120"/>
    </row>
    <row r="398" spans="1:1" ht="18.75" customHeight="1">
      <c r="A398" s="120"/>
    </row>
    <row r="399" spans="1:1" ht="18.75" customHeight="1">
      <c r="A399" s="120"/>
    </row>
    <row r="400" spans="1:1" ht="18.75" customHeight="1">
      <c r="A400" s="120"/>
    </row>
    <row r="401" spans="1:1" ht="18.75" customHeight="1">
      <c r="A401" s="120"/>
    </row>
    <row r="402" spans="1:1" ht="18.75" customHeight="1">
      <c r="A402" s="120"/>
    </row>
    <row r="403" spans="1:1" ht="18.75" customHeight="1">
      <c r="A403" s="120"/>
    </row>
    <row r="404" spans="1:1" ht="18.75" customHeight="1">
      <c r="A404" s="120"/>
    </row>
    <row r="405" spans="1:1" ht="18.75" customHeight="1">
      <c r="A405" s="120"/>
    </row>
    <row r="406" spans="1:1" ht="18.75" customHeight="1">
      <c r="A406" s="120"/>
    </row>
    <row r="407" spans="1:1" ht="18.75" customHeight="1">
      <c r="A407" s="120"/>
    </row>
    <row r="408" spans="1:1" ht="18.75" customHeight="1">
      <c r="A408" s="120"/>
    </row>
    <row r="409" spans="1:1" ht="18.75" customHeight="1">
      <c r="A409" s="120"/>
    </row>
    <row r="410" spans="1:1" ht="18.75" customHeight="1">
      <c r="A410" s="120"/>
    </row>
    <row r="411" spans="1:1" ht="18.75" customHeight="1">
      <c r="A411" s="120"/>
    </row>
    <row r="412" spans="1:1" ht="18.75" customHeight="1">
      <c r="A412" s="120"/>
    </row>
    <row r="413" spans="1:1" ht="18.75" customHeight="1">
      <c r="A413" s="120"/>
    </row>
    <row r="414" spans="1:1" ht="18.75" customHeight="1">
      <c r="A414" s="120"/>
    </row>
    <row r="415" spans="1:1" ht="18.75" customHeight="1">
      <c r="A415" s="120"/>
    </row>
    <row r="416" spans="1:1" ht="18.75" customHeight="1">
      <c r="A416" s="120"/>
    </row>
    <row r="417" spans="1:1" ht="18.75" customHeight="1">
      <c r="A417" s="120"/>
    </row>
    <row r="418" spans="1:1" ht="18.75" customHeight="1">
      <c r="A418" s="120"/>
    </row>
    <row r="419" spans="1:1" ht="18.75" customHeight="1">
      <c r="A419" s="120"/>
    </row>
    <row r="420" spans="1:1" ht="18.75" customHeight="1">
      <c r="A420" s="120"/>
    </row>
    <row r="421" spans="1:1" ht="18.75" customHeight="1">
      <c r="A421" s="120"/>
    </row>
    <row r="422" spans="1:1" ht="18.75" customHeight="1">
      <c r="A422" s="120"/>
    </row>
    <row r="423" spans="1:1" ht="18.75" customHeight="1">
      <c r="A423" s="120"/>
    </row>
    <row r="424" spans="1:1" ht="18.75" customHeight="1">
      <c r="A424" s="120"/>
    </row>
    <row r="425" spans="1:1" ht="18.75" customHeight="1">
      <c r="A425" s="120"/>
    </row>
    <row r="426" spans="1:1" ht="18.75" customHeight="1">
      <c r="A426" s="120"/>
    </row>
    <row r="427" spans="1:1" ht="18.75" customHeight="1">
      <c r="A427" s="120"/>
    </row>
    <row r="428" spans="1:1" ht="18.75" customHeight="1">
      <c r="A428" s="120"/>
    </row>
    <row r="429" spans="1:1" ht="18.75" customHeight="1">
      <c r="A429" s="120"/>
    </row>
    <row r="430" spans="1:1" ht="18.75" customHeight="1">
      <c r="A430" s="120"/>
    </row>
    <row r="431" spans="1:1" ht="18.75" customHeight="1">
      <c r="A431" s="120"/>
    </row>
    <row r="432" spans="1:1" ht="18.75" customHeight="1">
      <c r="A432" s="120"/>
    </row>
    <row r="433" spans="1:1" ht="18.75" customHeight="1">
      <c r="A433" s="120"/>
    </row>
    <row r="434" spans="1:1" ht="18.75" customHeight="1">
      <c r="A434" s="120"/>
    </row>
    <row r="435" spans="1:1" ht="18.75" customHeight="1">
      <c r="A435" s="120"/>
    </row>
    <row r="436" spans="1:1" ht="18.75" customHeight="1">
      <c r="A436" s="120"/>
    </row>
    <row r="437" spans="1:1" ht="18.75" customHeight="1">
      <c r="A437" s="120"/>
    </row>
    <row r="438" spans="1:1" ht="18.75" customHeight="1">
      <c r="A438" s="120"/>
    </row>
    <row r="439" spans="1:1" ht="18.75" customHeight="1">
      <c r="A439" s="120"/>
    </row>
    <row r="440" spans="1:1" ht="18.75" customHeight="1">
      <c r="A440" s="120"/>
    </row>
    <row r="441" spans="1:1" ht="18.75" customHeight="1">
      <c r="A441" s="120"/>
    </row>
    <row r="442" spans="1:1" ht="18.75" customHeight="1">
      <c r="A442" s="120"/>
    </row>
    <row r="443" spans="1:1" ht="18.75" customHeight="1">
      <c r="A443" s="120"/>
    </row>
    <row r="444" spans="1:1" ht="18.75" customHeight="1">
      <c r="A444" s="120"/>
    </row>
    <row r="445" spans="1:1" ht="18.75" customHeight="1">
      <c r="A445" s="120"/>
    </row>
    <row r="446" spans="1:1" ht="18.75" customHeight="1">
      <c r="A446" s="120"/>
    </row>
    <row r="447" spans="1:1" ht="18.75" customHeight="1">
      <c r="A447" s="120"/>
    </row>
    <row r="448" spans="1:1" ht="18.75" customHeight="1">
      <c r="A448" s="120"/>
    </row>
    <row r="449" spans="1:1" ht="18.75" customHeight="1">
      <c r="A449" s="120"/>
    </row>
    <row r="450" spans="1:1" ht="18.75" customHeight="1">
      <c r="A450" s="120"/>
    </row>
    <row r="451" spans="1:1" ht="18.75" customHeight="1">
      <c r="A451" s="120"/>
    </row>
    <row r="452" spans="1:1" ht="18.75" customHeight="1">
      <c r="A452" s="120"/>
    </row>
    <row r="453" spans="1:1" ht="18.75" customHeight="1">
      <c r="A453" s="120"/>
    </row>
    <row r="454" spans="1:1" ht="18.75" customHeight="1">
      <c r="A454" s="120"/>
    </row>
    <row r="455" spans="1:1" ht="18.75" customHeight="1">
      <c r="A455" s="120"/>
    </row>
    <row r="456" spans="1:1" ht="18.75" customHeight="1">
      <c r="A456" s="120"/>
    </row>
    <row r="457" spans="1:1" ht="18.75" customHeight="1">
      <c r="A457" s="120"/>
    </row>
    <row r="458" spans="1:1" ht="18.75" customHeight="1">
      <c r="A458" s="120"/>
    </row>
    <row r="459" spans="1:1" ht="18.75" customHeight="1">
      <c r="A459" s="120"/>
    </row>
    <row r="460" spans="1:1" ht="18.75" customHeight="1">
      <c r="A460" s="120"/>
    </row>
    <row r="461" spans="1:1" ht="18.75" customHeight="1">
      <c r="A461" s="120"/>
    </row>
    <row r="462" spans="1:1" ht="18.75" customHeight="1">
      <c r="A462" s="120"/>
    </row>
    <row r="463" spans="1:1" ht="18.75" customHeight="1">
      <c r="A463" s="120"/>
    </row>
    <row r="464" spans="1:1" ht="18.75" customHeight="1">
      <c r="A464" s="120"/>
    </row>
    <row r="465" spans="1:1" ht="18.75" customHeight="1">
      <c r="A465" s="120"/>
    </row>
    <row r="466" spans="1:1" ht="18.75" customHeight="1">
      <c r="A466" s="120"/>
    </row>
    <row r="467" spans="1:1" ht="18.75" customHeight="1">
      <c r="A467" s="120"/>
    </row>
    <row r="468" spans="1:1" ht="18.75" customHeight="1">
      <c r="A468" s="120"/>
    </row>
    <row r="469" spans="1:1" ht="18.75" customHeight="1">
      <c r="A469" s="120"/>
    </row>
    <row r="470" spans="1:1" ht="18.75" customHeight="1">
      <c r="A470" s="120"/>
    </row>
    <row r="471" spans="1:1" ht="18.75" customHeight="1">
      <c r="A471" s="120"/>
    </row>
    <row r="472" spans="1:1" ht="18.75" customHeight="1">
      <c r="A472" s="120"/>
    </row>
    <row r="473" spans="1:1" ht="18.75" customHeight="1">
      <c r="A473" s="120"/>
    </row>
    <row r="474" spans="1:1" ht="18.75" customHeight="1">
      <c r="A474" s="120"/>
    </row>
    <row r="475" spans="1:1" ht="18.75" customHeight="1">
      <c r="A475" s="120"/>
    </row>
    <row r="476" spans="1:1" ht="18.75" customHeight="1">
      <c r="A476" s="120"/>
    </row>
    <row r="477" spans="1:1" ht="18.75" customHeight="1">
      <c r="A477" s="120"/>
    </row>
    <row r="478" spans="1:1" ht="18.75" customHeight="1">
      <c r="A478" s="120"/>
    </row>
    <row r="479" spans="1:1" ht="18.75" customHeight="1">
      <c r="A479" s="120"/>
    </row>
    <row r="480" spans="1:1" ht="18.75" customHeight="1">
      <c r="A480" s="120"/>
    </row>
    <row r="481" spans="1:1" ht="18.75" customHeight="1">
      <c r="A481" s="120"/>
    </row>
    <row r="482" spans="1:1" ht="18.75" customHeight="1">
      <c r="A482" s="120"/>
    </row>
    <row r="483" spans="1:1" ht="18.75" customHeight="1">
      <c r="A483" s="120"/>
    </row>
    <row r="484" spans="1:1" ht="18.75" customHeight="1">
      <c r="A484" s="120"/>
    </row>
    <row r="485" spans="1:1" ht="18.75" customHeight="1">
      <c r="A485" s="120"/>
    </row>
    <row r="486" spans="1:1" ht="18.75" customHeight="1">
      <c r="A486" s="120"/>
    </row>
    <row r="487" spans="1:1" ht="18.75" customHeight="1">
      <c r="A487" s="120"/>
    </row>
    <row r="488" spans="1:1" ht="18.75" customHeight="1">
      <c r="A488" s="120"/>
    </row>
    <row r="489" spans="1:1" ht="18.75" customHeight="1">
      <c r="A489" s="120"/>
    </row>
    <row r="490" spans="1:1" ht="18.75" customHeight="1">
      <c r="A490" s="120"/>
    </row>
    <row r="491" spans="1:1" ht="18.75" customHeight="1">
      <c r="A491" s="120"/>
    </row>
    <row r="492" spans="1:1" ht="18.75" customHeight="1">
      <c r="A492" s="120"/>
    </row>
    <row r="493" spans="1:1" ht="18.75" customHeight="1">
      <c r="A493" s="120"/>
    </row>
    <row r="494" spans="1:1" ht="18.75" customHeight="1">
      <c r="A494" s="120"/>
    </row>
    <row r="495" spans="1:1" ht="18.75" customHeight="1">
      <c r="A495" s="120"/>
    </row>
  </sheetData>
  <mergeCells count="46">
    <mergeCell ref="C170:F170"/>
    <mergeCell ref="G170:H170"/>
    <mergeCell ref="C171:F171"/>
    <mergeCell ref="G171:H171"/>
    <mergeCell ref="C172:F172"/>
    <mergeCell ref="G172:H172"/>
    <mergeCell ref="A129:H129"/>
    <mergeCell ref="A135:H135"/>
    <mergeCell ref="A149:H149"/>
    <mergeCell ref="A158:H158"/>
    <mergeCell ref="C169:F169"/>
    <mergeCell ref="G169:H169"/>
    <mergeCell ref="A33:H33"/>
    <mergeCell ref="A81:H81"/>
    <mergeCell ref="A82:H82"/>
    <mergeCell ref="A94:H94"/>
    <mergeCell ref="A108:H108"/>
    <mergeCell ref="A116:H116"/>
    <mergeCell ref="A23:H23"/>
    <mergeCell ref="A24:H24"/>
    <mergeCell ref="A25:H25"/>
    <mergeCell ref="A26:H26"/>
    <mergeCell ref="A28:H28"/>
    <mergeCell ref="A30:A31"/>
    <mergeCell ref="B30:B31"/>
    <mergeCell ref="C30:D30"/>
    <mergeCell ref="E30:H30"/>
    <mergeCell ref="B17:E17"/>
    <mergeCell ref="F17:G17"/>
    <mergeCell ref="B18:F18"/>
    <mergeCell ref="B19:F19"/>
    <mergeCell ref="B20:F20"/>
    <mergeCell ref="B21:F21"/>
    <mergeCell ref="B11:E11"/>
    <mergeCell ref="B12:F12"/>
    <mergeCell ref="B13:F13"/>
    <mergeCell ref="B14:E14"/>
    <mergeCell ref="B15:E15"/>
    <mergeCell ref="B16:E16"/>
    <mergeCell ref="F16:G16"/>
    <mergeCell ref="F1:I1"/>
    <mergeCell ref="F2:I2"/>
    <mergeCell ref="F3:I3"/>
    <mergeCell ref="F4:I4"/>
    <mergeCell ref="B9:F9"/>
    <mergeCell ref="B10:F10"/>
  </mergeCells>
  <pageMargins left="0.9" right="0.59015748031496096" top="0.88858267716535422" bottom="1.082677165354331" header="0.31535433070866109" footer="0.78740157480314998"/>
  <pageSetup paperSize="0" scale="47" fitToWidth="0" fitToHeight="0" pageOrder="overThenDown" orientation="landscape" horizontalDpi="0" verticalDpi="0" copies="0"/>
  <headerFooter alignWithMargins="0">
    <oddHeader>&amp;C&amp;"Times New Roman1,Regular"&amp;14 &amp;P&amp;R&amp;"Times New Roman1,Regular"&amp;14Продовження додатка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27"/>
  <sheetViews>
    <sheetView workbookViewId="0"/>
  </sheetViews>
  <sheetFormatPr defaultColWidth="5.81640625" defaultRowHeight="18.75" customHeight="1"/>
  <cols>
    <col min="1" max="1" width="62.453125" style="1" customWidth="1"/>
    <col min="2" max="2" width="10" style="6" customWidth="1"/>
    <col min="3" max="3" width="15.08984375" style="189" customWidth="1"/>
    <col min="4" max="4" width="15.08984375" style="6" customWidth="1"/>
    <col min="5" max="5" width="14.7265625" style="189" customWidth="1"/>
    <col min="6" max="6" width="15.08984375" style="189" customWidth="1"/>
    <col min="7" max="7" width="15.08984375" style="6" customWidth="1"/>
    <col min="8" max="8" width="14.6328125" style="6" customWidth="1"/>
    <col min="9" max="9" width="10.7265625" style="1" customWidth="1"/>
    <col min="10" max="10" width="9.1796875" style="1" customWidth="1"/>
    <col min="11" max="11" width="9.81640625" style="1" customWidth="1"/>
    <col min="12" max="12" width="9.1796875" style="1" customWidth="1"/>
    <col min="13" max="13" width="9.54296875" style="1" customWidth="1"/>
    <col min="14" max="15" width="6.1796875" style="1" customWidth="1"/>
    <col min="16" max="16" width="7.453125" style="1" customWidth="1"/>
    <col min="17" max="257" width="6.1796875" style="1" customWidth="1"/>
    <col min="258" max="1024" width="6.1796875" customWidth="1"/>
    <col min="1025" max="1025" width="5.81640625" customWidth="1"/>
  </cols>
  <sheetData>
    <row r="1" spans="1:13" ht="18.75" customHeight="1">
      <c r="A1" s="190" t="s">
        <v>48</v>
      </c>
      <c r="B1" s="190"/>
      <c r="C1" s="190"/>
      <c r="D1" s="190"/>
      <c r="E1" s="190"/>
      <c r="F1" s="190"/>
      <c r="G1" s="190"/>
      <c r="H1" s="190"/>
    </row>
    <row r="2" spans="1:13" ht="12.75" customHeight="1">
      <c r="A2" s="142"/>
      <c r="B2" s="117"/>
      <c r="C2" s="143"/>
      <c r="D2" s="117"/>
      <c r="E2" s="143"/>
      <c r="F2" s="143"/>
      <c r="G2" s="117"/>
      <c r="H2" s="117"/>
    </row>
    <row r="3" spans="1:13" ht="39" customHeight="1">
      <c r="A3" s="130" t="s">
        <v>38</v>
      </c>
      <c r="B3" s="131" t="s">
        <v>39</v>
      </c>
      <c r="C3" s="131" t="s">
        <v>215</v>
      </c>
      <c r="D3" s="131"/>
      <c r="E3" s="130" t="s">
        <v>41</v>
      </c>
      <c r="F3" s="130"/>
      <c r="G3" s="130"/>
      <c r="H3" s="130"/>
    </row>
    <row r="4" spans="1:13" ht="51" customHeight="1">
      <c r="A4" s="130"/>
      <c r="B4" s="131"/>
      <c r="C4" s="144" t="s">
        <v>42</v>
      </c>
      <c r="D4" s="21" t="s">
        <v>43</v>
      </c>
      <c r="E4" s="144" t="s">
        <v>44</v>
      </c>
      <c r="F4" s="144" t="s">
        <v>45</v>
      </c>
      <c r="G4" s="23" t="s">
        <v>46</v>
      </c>
      <c r="H4" s="23" t="s">
        <v>47</v>
      </c>
      <c r="J4" s="145"/>
      <c r="K4" s="145">
        <v>2021</v>
      </c>
      <c r="L4" s="145" t="s">
        <v>216</v>
      </c>
      <c r="M4" s="145" t="s">
        <v>217</v>
      </c>
    </row>
    <row r="5" spans="1:13" ht="18.75" customHeight="1">
      <c r="A5" s="12">
        <v>1</v>
      </c>
      <c r="B5" s="21">
        <v>2</v>
      </c>
      <c r="C5" s="146">
        <v>3</v>
      </c>
      <c r="D5" s="21">
        <v>4</v>
      </c>
      <c r="E5" s="146">
        <v>5</v>
      </c>
      <c r="F5" s="144">
        <v>6</v>
      </c>
      <c r="G5" s="12">
        <v>7</v>
      </c>
      <c r="H5" s="21">
        <v>8</v>
      </c>
      <c r="J5" s="145" t="s">
        <v>218</v>
      </c>
      <c r="K5" s="147">
        <f>C7</f>
        <v>384.23</v>
      </c>
      <c r="L5" s="147">
        <f>D7</f>
        <v>57.131</v>
      </c>
      <c r="M5" s="147">
        <f>E7</f>
        <v>372</v>
      </c>
    </row>
    <row r="6" spans="1:13" s="24" customFormat="1" ht="25" customHeight="1">
      <c r="A6" s="134" t="s">
        <v>219</v>
      </c>
      <c r="B6" s="134"/>
      <c r="C6" s="134"/>
      <c r="D6" s="134"/>
      <c r="E6" s="134"/>
      <c r="F6" s="134"/>
      <c r="G6" s="134"/>
      <c r="H6" s="134"/>
      <c r="J6" s="145" t="s">
        <v>220</v>
      </c>
      <c r="K6" s="148">
        <f>C18+C41</f>
        <v>227.84</v>
      </c>
      <c r="L6" s="148">
        <f>D18+D41</f>
        <v>47.472000000000001</v>
      </c>
      <c r="M6" s="148">
        <f>E18+E41</f>
        <v>443</v>
      </c>
    </row>
    <row r="7" spans="1:13" s="24" customFormat="1" ht="16.5" customHeight="1">
      <c r="A7" s="39" t="s">
        <v>49</v>
      </c>
      <c r="B7" s="12">
        <v>1000</v>
      </c>
      <c r="C7" s="149">
        <v>384.23</v>
      </c>
      <c r="D7" s="70">
        <v>57.131</v>
      </c>
      <c r="E7" s="149">
        <v>372</v>
      </c>
      <c r="F7" s="149">
        <v>57.131</v>
      </c>
      <c r="G7" s="70">
        <f t="shared" ref="G7:G38" si="0">F7-E7</f>
        <v>-314.86900000000003</v>
      </c>
      <c r="H7" s="150">
        <f t="shared" ref="H7:H38" si="1">(F7/E7)*100</f>
        <v>15.357795698924731</v>
      </c>
      <c r="J7" s="98"/>
      <c r="K7" s="151">
        <f>K5-K6</f>
        <v>156.39000000000001</v>
      </c>
      <c r="L7" s="151">
        <f>L5-L6</f>
        <v>9.6589999999999989</v>
      </c>
      <c r="M7" s="151">
        <f>M5-M6</f>
        <v>-71</v>
      </c>
    </row>
    <row r="8" spans="1:13" s="157" customFormat="1" ht="19.5" customHeight="1">
      <c r="A8" s="152" t="s">
        <v>51</v>
      </c>
      <c r="B8" s="153">
        <v>1010</v>
      </c>
      <c r="C8" s="154">
        <f>SUM(C9:C16)</f>
        <v>167.37</v>
      </c>
      <c r="D8" s="154">
        <f>SUM(D9:D16)</f>
        <v>31.048999999999999</v>
      </c>
      <c r="E8" s="154">
        <f>SUM(E9:E16)</f>
        <v>390</v>
      </c>
      <c r="F8" s="154">
        <f>SUM(F9:F16)</f>
        <v>31.048999999999999</v>
      </c>
      <c r="G8" s="154">
        <f t="shared" si="0"/>
        <v>-358.95100000000002</v>
      </c>
      <c r="H8" s="155">
        <f t="shared" si="1"/>
        <v>7.9612820512820512</v>
      </c>
      <c r="I8" s="156"/>
    </row>
    <row r="9" spans="1:13" s="1" customFormat="1" ht="20.149999999999999" customHeight="1">
      <c r="A9" s="39" t="s">
        <v>221</v>
      </c>
      <c r="B9" s="21">
        <v>1011</v>
      </c>
      <c r="C9" s="158">
        <v>0</v>
      </c>
      <c r="D9" s="70">
        <v>0</v>
      </c>
      <c r="E9" s="158">
        <v>0</v>
      </c>
      <c r="F9" s="149">
        <v>0</v>
      </c>
      <c r="G9" s="58">
        <f t="shared" si="0"/>
        <v>0</v>
      </c>
      <c r="H9" s="150" t="e">
        <f t="shared" si="1"/>
        <v>#DIV/0!</v>
      </c>
    </row>
    <row r="10" spans="1:13" s="1" customFormat="1" ht="19.5" customHeight="1">
      <c r="A10" s="44" t="s">
        <v>222</v>
      </c>
      <c r="B10" s="144">
        <v>1012</v>
      </c>
      <c r="C10" s="149">
        <v>0</v>
      </c>
      <c r="D10" s="149">
        <v>0</v>
      </c>
      <c r="E10" s="149">
        <v>0</v>
      </c>
      <c r="F10" s="149">
        <v>0</v>
      </c>
      <c r="G10" s="149">
        <f t="shared" si="0"/>
        <v>0</v>
      </c>
      <c r="H10" s="159" t="e">
        <f t="shared" si="1"/>
        <v>#DIV/0!</v>
      </c>
    </row>
    <row r="11" spans="1:13" s="1" customFormat="1" ht="19.5" customHeight="1">
      <c r="A11" s="44" t="s">
        <v>223</v>
      </c>
      <c r="B11" s="144">
        <v>1013</v>
      </c>
      <c r="C11" s="149">
        <v>114.76900000000001</v>
      </c>
      <c r="D11" s="149">
        <v>25.456</v>
      </c>
      <c r="E11" s="149">
        <v>149</v>
      </c>
      <c r="F11" s="149">
        <v>25.456</v>
      </c>
      <c r="G11" s="149">
        <f t="shared" si="0"/>
        <v>-123.544</v>
      </c>
      <c r="H11" s="159">
        <f t="shared" si="1"/>
        <v>17.084563758389262</v>
      </c>
    </row>
    <row r="12" spans="1:13" s="1" customFormat="1" ht="19.5" customHeight="1">
      <c r="A12" s="44" t="s">
        <v>94</v>
      </c>
      <c r="B12" s="144">
        <v>1014</v>
      </c>
      <c r="C12" s="149">
        <v>0</v>
      </c>
      <c r="D12" s="149">
        <v>0</v>
      </c>
      <c r="E12" s="149">
        <v>144</v>
      </c>
      <c r="F12" s="70">
        <v>0</v>
      </c>
      <c r="G12" s="149">
        <f t="shared" si="0"/>
        <v>-144</v>
      </c>
      <c r="H12" s="159">
        <f t="shared" si="1"/>
        <v>0</v>
      </c>
      <c r="I12" s="160"/>
    </row>
    <row r="13" spans="1:13" s="1" customFormat="1" ht="19.5" customHeight="1">
      <c r="A13" s="44" t="s">
        <v>95</v>
      </c>
      <c r="B13" s="144">
        <v>1015</v>
      </c>
      <c r="C13" s="149">
        <v>0</v>
      </c>
      <c r="D13" s="149">
        <v>0</v>
      </c>
      <c r="E13" s="149">
        <v>32</v>
      </c>
      <c r="F13" s="70">
        <v>0</v>
      </c>
      <c r="G13" s="149">
        <f t="shared" si="0"/>
        <v>-32</v>
      </c>
      <c r="H13" s="159">
        <f t="shared" si="1"/>
        <v>0</v>
      </c>
      <c r="I13" s="160"/>
    </row>
    <row r="14" spans="1:13" s="1" customFormat="1" ht="37.5" customHeight="1">
      <c r="A14" s="39" t="s">
        <v>224</v>
      </c>
      <c r="B14" s="21">
        <v>1016</v>
      </c>
      <c r="C14" s="149">
        <v>24.600999999999999</v>
      </c>
      <c r="D14" s="149">
        <v>0</v>
      </c>
      <c r="E14" s="149">
        <v>40</v>
      </c>
      <c r="F14" s="149">
        <v>0</v>
      </c>
      <c r="G14" s="70">
        <f t="shared" si="0"/>
        <v>-40</v>
      </c>
      <c r="H14" s="161">
        <f t="shared" si="1"/>
        <v>0</v>
      </c>
      <c r="I14" s="160"/>
    </row>
    <row r="15" spans="1:13" s="1" customFormat="1" ht="19.5" customHeight="1">
      <c r="A15" s="44" t="s">
        <v>225</v>
      </c>
      <c r="B15" s="144">
        <v>1017</v>
      </c>
      <c r="C15" s="149">
        <v>0</v>
      </c>
      <c r="D15" s="149">
        <v>0</v>
      </c>
      <c r="E15" s="149">
        <v>0</v>
      </c>
      <c r="F15" s="149">
        <v>0</v>
      </c>
      <c r="G15" s="149">
        <f t="shared" si="0"/>
        <v>0</v>
      </c>
      <c r="H15" s="159" t="e">
        <f t="shared" si="1"/>
        <v>#DIV/0!</v>
      </c>
      <c r="I15" s="160"/>
    </row>
    <row r="16" spans="1:13" s="1" customFormat="1" ht="20.149999999999999" customHeight="1">
      <c r="A16" s="44" t="s">
        <v>226</v>
      </c>
      <c r="B16" s="144">
        <v>1018</v>
      </c>
      <c r="C16" s="149">
        <v>28</v>
      </c>
      <c r="D16" s="149">
        <v>5.593</v>
      </c>
      <c r="E16" s="149">
        <v>25</v>
      </c>
      <c r="F16" s="149">
        <v>5.593</v>
      </c>
      <c r="G16" s="162">
        <f t="shared" si="0"/>
        <v>-19.407</v>
      </c>
      <c r="H16" s="163">
        <f t="shared" si="1"/>
        <v>22.372</v>
      </c>
      <c r="I16" s="160"/>
    </row>
    <row r="17" spans="1:10" s="24" customFormat="1" ht="19.5" customHeight="1">
      <c r="A17" s="164" t="s">
        <v>227</v>
      </c>
      <c r="B17" s="165">
        <v>1020</v>
      </c>
      <c r="C17" s="166">
        <f>C7-C8</f>
        <v>216.86</v>
      </c>
      <c r="D17" s="166">
        <f>D7-D8</f>
        <v>26.082000000000001</v>
      </c>
      <c r="E17" s="166">
        <f>E7-E8</f>
        <v>-18</v>
      </c>
      <c r="F17" s="166">
        <f>F7-F8</f>
        <v>26.082000000000001</v>
      </c>
      <c r="G17" s="166">
        <f t="shared" si="0"/>
        <v>44.082000000000001</v>
      </c>
      <c r="H17" s="167">
        <f t="shared" si="1"/>
        <v>-144.9</v>
      </c>
    </row>
    <row r="18" spans="1:10" s="157" customFormat="1" ht="19.5" customHeight="1">
      <c r="A18" s="152" t="s">
        <v>54</v>
      </c>
      <c r="B18" s="153">
        <v>1030</v>
      </c>
      <c r="C18" s="154">
        <f>SUM(C19:C40)</f>
        <v>141.66800000000001</v>
      </c>
      <c r="D18" s="154">
        <f>SUM(D19:D40)</f>
        <v>19.39</v>
      </c>
      <c r="E18" s="154">
        <f>SUM(E19:E40)</f>
        <v>285</v>
      </c>
      <c r="F18" s="154">
        <f>SUM(F19:F40)</f>
        <v>19.39</v>
      </c>
      <c r="G18" s="154">
        <f t="shared" si="0"/>
        <v>-265.61</v>
      </c>
      <c r="H18" s="155">
        <f t="shared" si="1"/>
        <v>6.8035087719298257</v>
      </c>
    </row>
    <row r="19" spans="1:10" ht="19.5" customHeight="1">
      <c r="A19" s="39" t="s">
        <v>55</v>
      </c>
      <c r="B19" s="12">
        <v>1031</v>
      </c>
      <c r="C19" s="149"/>
      <c r="D19" s="168"/>
      <c r="E19" s="149"/>
      <c r="F19" s="149"/>
      <c r="G19" s="70">
        <f t="shared" si="0"/>
        <v>0</v>
      </c>
      <c r="H19" s="150" t="e">
        <f t="shared" si="1"/>
        <v>#DIV/0!</v>
      </c>
    </row>
    <row r="20" spans="1:10" ht="20.149999999999999" customHeight="1">
      <c r="A20" s="39" t="s">
        <v>56</v>
      </c>
      <c r="B20" s="12">
        <v>1032</v>
      </c>
      <c r="C20" s="158"/>
      <c r="D20" s="168"/>
      <c r="E20" s="158"/>
      <c r="F20" s="158"/>
      <c r="G20" s="58">
        <f t="shared" si="0"/>
        <v>0</v>
      </c>
      <c r="H20" s="150" t="e">
        <f t="shared" si="1"/>
        <v>#DIV/0!</v>
      </c>
    </row>
    <row r="21" spans="1:10" ht="19.5" customHeight="1">
      <c r="A21" s="39" t="s">
        <v>57</v>
      </c>
      <c r="B21" s="12">
        <v>1033</v>
      </c>
      <c r="C21" s="158"/>
      <c r="D21" s="70"/>
      <c r="E21" s="158"/>
      <c r="F21" s="158"/>
      <c r="G21" s="58">
        <f t="shared" si="0"/>
        <v>0</v>
      </c>
      <c r="H21" s="150" t="e">
        <f t="shared" si="1"/>
        <v>#DIV/0!</v>
      </c>
    </row>
    <row r="22" spans="1:10" ht="20.149999999999999" customHeight="1">
      <c r="A22" s="39" t="s">
        <v>58</v>
      </c>
      <c r="B22" s="12">
        <v>1034</v>
      </c>
      <c r="C22" s="158"/>
      <c r="D22" s="70"/>
      <c r="E22" s="158"/>
      <c r="F22" s="158"/>
      <c r="G22" s="58">
        <f t="shared" si="0"/>
        <v>0</v>
      </c>
      <c r="H22" s="150" t="e">
        <f t="shared" si="1"/>
        <v>#DIV/0!</v>
      </c>
    </row>
    <row r="23" spans="1:10" ht="20.149999999999999" customHeight="1">
      <c r="A23" s="39" t="s">
        <v>228</v>
      </c>
      <c r="B23" s="12">
        <v>1035</v>
      </c>
      <c r="C23" s="158"/>
      <c r="D23" s="70"/>
      <c r="E23" s="158"/>
      <c r="F23" s="158"/>
      <c r="G23" s="58">
        <f t="shared" si="0"/>
        <v>0</v>
      </c>
      <c r="H23" s="150" t="e">
        <f t="shared" si="1"/>
        <v>#DIV/0!</v>
      </c>
      <c r="J23" s="160">
        <f>F26+F27+F44+F45</f>
        <v>45.829000000000001</v>
      </c>
    </row>
    <row r="24" spans="1:10" s="1" customFormat="1" ht="19.5" customHeight="1">
      <c r="A24" s="39" t="s">
        <v>229</v>
      </c>
      <c r="B24" s="12">
        <v>1036</v>
      </c>
      <c r="C24" s="149"/>
      <c r="D24" s="70">
        <v>0</v>
      </c>
      <c r="E24" s="149">
        <v>2</v>
      </c>
      <c r="F24" s="158"/>
      <c r="G24" s="58">
        <f t="shared" si="0"/>
        <v>-2</v>
      </c>
      <c r="H24" s="150">
        <f t="shared" si="1"/>
        <v>0</v>
      </c>
    </row>
    <row r="25" spans="1:10" s="1" customFormat="1" ht="20.149999999999999" customHeight="1">
      <c r="A25" s="44" t="s">
        <v>230</v>
      </c>
      <c r="B25" s="146">
        <v>1037</v>
      </c>
      <c r="C25" s="149"/>
      <c r="D25" s="149"/>
      <c r="E25" s="149"/>
      <c r="F25" s="149"/>
      <c r="G25" s="149">
        <f t="shared" si="0"/>
        <v>0</v>
      </c>
      <c r="H25" s="163" t="e">
        <f t="shared" si="1"/>
        <v>#DIV/0!</v>
      </c>
      <c r="I25" s="160"/>
    </row>
    <row r="26" spans="1:10" s="1" customFormat="1" ht="19.5" customHeight="1">
      <c r="A26" s="44" t="s">
        <v>231</v>
      </c>
      <c r="B26" s="146">
        <v>1038</v>
      </c>
      <c r="C26" s="149">
        <v>110</v>
      </c>
      <c r="D26" s="149">
        <v>15.898</v>
      </c>
      <c r="E26" s="149">
        <v>247</v>
      </c>
      <c r="F26" s="70">
        <v>15.898</v>
      </c>
      <c r="G26" s="149">
        <f t="shared" si="0"/>
        <v>-231.102</v>
      </c>
      <c r="H26" s="163">
        <f t="shared" si="1"/>
        <v>6.4364372469635622</v>
      </c>
      <c r="I26" s="160"/>
    </row>
    <row r="27" spans="1:10" s="1" customFormat="1" ht="20.149999999999999" customHeight="1">
      <c r="A27" s="44" t="s">
        <v>232</v>
      </c>
      <c r="B27" s="146">
        <v>1039</v>
      </c>
      <c r="C27" s="149">
        <v>21</v>
      </c>
      <c r="D27" s="149">
        <v>3.492</v>
      </c>
      <c r="E27" s="149">
        <v>24</v>
      </c>
      <c r="F27" s="70">
        <v>3.492</v>
      </c>
      <c r="G27" s="149">
        <f t="shared" si="0"/>
        <v>-20.507999999999999</v>
      </c>
      <c r="H27" s="163">
        <f t="shared" si="1"/>
        <v>14.549999999999999</v>
      </c>
      <c r="I27" s="160"/>
    </row>
    <row r="28" spans="1:10" s="1" customFormat="1" ht="42.75" customHeight="1">
      <c r="A28" s="44" t="s">
        <v>233</v>
      </c>
      <c r="B28" s="146">
        <v>1040</v>
      </c>
      <c r="C28" s="149"/>
      <c r="D28" s="149"/>
      <c r="E28" s="149"/>
      <c r="F28" s="149"/>
      <c r="G28" s="149">
        <f t="shared" si="0"/>
        <v>0</v>
      </c>
      <c r="H28" s="163" t="e">
        <f t="shared" si="1"/>
        <v>#DIV/0!</v>
      </c>
      <c r="I28" s="160"/>
    </row>
    <row r="29" spans="1:10" s="1" customFormat="1" ht="42.75" customHeight="1">
      <c r="A29" s="39" t="s">
        <v>234</v>
      </c>
      <c r="B29" s="12">
        <v>1041</v>
      </c>
      <c r="C29" s="158"/>
      <c r="D29" s="70"/>
      <c r="E29" s="158"/>
      <c r="F29" s="158"/>
      <c r="G29" s="58">
        <f t="shared" si="0"/>
        <v>0</v>
      </c>
      <c r="H29" s="150" t="e">
        <f t="shared" si="1"/>
        <v>#DIV/0!</v>
      </c>
    </row>
    <row r="30" spans="1:10" s="1" customFormat="1" ht="20.149999999999999" customHeight="1">
      <c r="A30" s="39" t="s">
        <v>235</v>
      </c>
      <c r="B30" s="12">
        <v>1042</v>
      </c>
      <c r="C30" s="158"/>
      <c r="D30" s="70"/>
      <c r="E30" s="158"/>
      <c r="F30" s="158"/>
      <c r="G30" s="58">
        <f t="shared" si="0"/>
        <v>0</v>
      </c>
      <c r="H30" s="150" t="e">
        <f t="shared" si="1"/>
        <v>#DIV/0!</v>
      </c>
    </row>
    <row r="31" spans="1:10" s="1" customFormat="1" ht="20.149999999999999" customHeight="1">
      <c r="A31" s="39" t="s">
        <v>236</v>
      </c>
      <c r="B31" s="12">
        <v>1043</v>
      </c>
      <c r="C31" s="158"/>
      <c r="D31" s="70"/>
      <c r="E31" s="158"/>
      <c r="F31" s="158"/>
      <c r="G31" s="58">
        <f t="shared" si="0"/>
        <v>0</v>
      </c>
      <c r="H31" s="150" t="e">
        <f t="shared" si="1"/>
        <v>#DIV/0!</v>
      </c>
    </row>
    <row r="32" spans="1:10" s="1" customFormat="1" ht="20.149999999999999" customHeight="1">
      <c r="A32" s="39" t="s">
        <v>237</v>
      </c>
      <c r="B32" s="12">
        <v>1044</v>
      </c>
      <c r="C32" s="158"/>
      <c r="D32" s="70"/>
      <c r="E32" s="158"/>
      <c r="F32" s="158"/>
      <c r="G32" s="58">
        <f t="shared" si="0"/>
        <v>0</v>
      </c>
      <c r="H32" s="150" t="e">
        <f t="shared" si="1"/>
        <v>#DIV/0!</v>
      </c>
    </row>
    <row r="33" spans="1:9" s="1" customFormat="1" ht="19.5" customHeight="1">
      <c r="A33" s="44" t="s">
        <v>238</v>
      </c>
      <c r="B33" s="146">
        <v>1045</v>
      </c>
      <c r="C33" s="149"/>
      <c r="D33" s="149"/>
      <c r="E33" s="149"/>
      <c r="F33" s="149"/>
      <c r="G33" s="149">
        <f t="shared" si="0"/>
        <v>0</v>
      </c>
      <c r="H33" s="163" t="e">
        <f t="shared" si="1"/>
        <v>#DIV/0!</v>
      </c>
    </row>
    <row r="34" spans="1:9" s="1" customFormat="1" ht="20.149999999999999" customHeight="1">
      <c r="A34" s="39" t="s">
        <v>239</v>
      </c>
      <c r="B34" s="12">
        <v>1046</v>
      </c>
      <c r="C34" s="149"/>
      <c r="D34" s="149"/>
      <c r="E34" s="158"/>
      <c r="F34" s="149"/>
      <c r="G34" s="58">
        <f t="shared" si="0"/>
        <v>0</v>
      </c>
      <c r="H34" s="150" t="e">
        <f t="shared" si="1"/>
        <v>#DIV/0!</v>
      </c>
    </row>
    <row r="35" spans="1:9" s="1" customFormat="1" ht="20.149999999999999" customHeight="1">
      <c r="A35" s="39" t="s">
        <v>240</v>
      </c>
      <c r="B35" s="12">
        <v>1047</v>
      </c>
      <c r="C35" s="158"/>
      <c r="D35" s="149"/>
      <c r="E35" s="158"/>
      <c r="F35" s="158"/>
      <c r="G35" s="58">
        <f t="shared" si="0"/>
        <v>0</v>
      </c>
      <c r="H35" s="150" t="e">
        <f t="shared" si="1"/>
        <v>#DIV/0!</v>
      </c>
    </row>
    <row r="36" spans="1:9" s="1" customFormat="1" ht="20.149999999999999" customHeight="1">
      <c r="A36" s="39" t="s">
        <v>241</v>
      </c>
      <c r="B36" s="12">
        <v>1048</v>
      </c>
      <c r="C36" s="149"/>
      <c r="D36" s="149"/>
      <c r="E36" s="149"/>
      <c r="F36" s="149"/>
      <c r="G36" s="58">
        <f t="shared" si="0"/>
        <v>0</v>
      </c>
      <c r="H36" s="150" t="e">
        <f t="shared" si="1"/>
        <v>#DIV/0!</v>
      </c>
    </row>
    <row r="37" spans="1:9" s="1" customFormat="1" ht="20.149999999999999" customHeight="1">
      <c r="A37" s="39" t="s">
        <v>242</v>
      </c>
      <c r="B37" s="12">
        <v>1049</v>
      </c>
      <c r="C37" s="158"/>
      <c r="D37" s="70"/>
      <c r="E37" s="149"/>
      <c r="F37" s="158"/>
      <c r="G37" s="58">
        <f t="shared" si="0"/>
        <v>0</v>
      </c>
      <c r="H37" s="150" t="e">
        <f t="shared" si="1"/>
        <v>#DIV/0!</v>
      </c>
    </row>
    <row r="38" spans="1:9" s="1" customFormat="1" ht="42.75" customHeight="1">
      <c r="A38" s="39" t="s">
        <v>243</v>
      </c>
      <c r="B38" s="12">
        <v>1050</v>
      </c>
      <c r="C38" s="158"/>
      <c r="D38" s="70"/>
      <c r="E38" s="149"/>
      <c r="F38" s="158"/>
      <c r="G38" s="58">
        <f t="shared" si="0"/>
        <v>0</v>
      </c>
      <c r="H38" s="150" t="e">
        <f t="shared" si="1"/>
        <v>#DIV/0!</v>
      </c>
    </row>
    <row r="39" spans="1:9" s="1" customFormat="1" ht="20.149999999999999" customHeight="1">
      <c r="A39" s="39" t="s">
        <v>244</v>
      </c>
      <c r="B39" s="12" t="s">
        <v>245</v>
      </c>
      <c r="C39" s="158"/>
      <c r="D39" s="70"/>
      <c r="E39" s="158"/>
      <c r="F39" s="158"/>
      <c r="G39" s="58">
        <f t="shared" ref="G39:G70" si="2">F39-E39</f>
        <v>0</v>
      </c>
      <c r="H39" s="150" t="e">
        <f t="shared" ref="H39:H59" si="3">(F39/E39)*100</f>
        <v>#DIV/0!</v>
      </c>
    </row>
    <row r="40" spans="1:9" s="1" customFormat="1" ht="45" customHeight="1">
      <c r="A40" s="44" t="s">
        <v>246</v>
      </c>
      <c r="B40" s="146">
        <v>1051</v>
      </c>
      <c r="C40" s="149">
        <v>10.667999999999999</v>
      </c>
      <c r="D40" s="149"/>
      <c r="E40" s="149">
        <v>12</v>
      </c>
      <c r="F40" s="149">
        <v>0</v>
      </c>
      <c r="G40" s="149">
        <f t="shared" si="2"/>
        <v>-12</v>
      </c>
      <c r="H40" s="163">
        <f t="shared" si="3"/>
        <v>0</v>
      </c>
      <c r="I40" s="160"/>
    </row>
    <row r="41" spans="1:9" s="157" customFormat="1" ht="19.5" customHeight="1">
      <c r="A41" s="152" t="s">
        <v>247</v>
      </c>
      <c r="B41" s="153">
        <v>1060</v>
      </c>
      <c r="C41" s="154">
        <f>SUM(C42:C48)</f>
        <v>86.171999999999997</v>
      </c>
      <c r="D41" s="154">
        <f>SUM(D42:D48)</f>
        <v>28.082000000000001</v>
      </c>
      <c r="E41" s="154">
        <f>SUM(E42:E48)</f>
        <v>158</v>
      </c>
      <c r="F41" s="154">
        <f>SUM(F42:F48)</f>
        <v>28.082000000000001</v>
      </c>
      <c r="G41" s="169">
        <f t="shared" si="2"/>
        <v>-129.91800000000001</v>
      </c>
      <c r="H41" s="155">
        <f t="shared" si="3"/>
        <v>17.773417721518989</v>
      </c>
      <c r="I41" s="170"/>
    </row>
    <row r="42" spans="1:9" s="1" customFormat="1" ht="20.149999999999999" customHeight="1">
      <c r="A42" s="44" t="s">
        <v>248</v>
      </c>
      <c r="B42" s="146">
        <v>1061</v>
      </c>
      <c r="C42" s="158"/>
      <c r="D42" s="158"/>
      <c r="E42" s="149"/>
      <c r="F42" s="158"/>
      <c r="G42" s="158">
        <f t="shared" si="2"/>
        <v>0</v>
      </c>
      <c r="H42" s="163" t="e">
        <f t="shared" si="3"/>
        <v>#DIV/0!</v>
      </c>
    </row>
    <row r="43" spans="1:9" s="1" customFormat="1" ht="20.149999999999999" customHeight="1">
      <c r="A43" s="44" t="s">
        <v>249</v>
      </c>
      <c r="B43" s="146">
        <v>1062</v>
      </c>
      <c r="C43" s="158"/>
      <c r="D43" s="158" t="s">
        <v>250</v>
      </c>
      <c r="E43" s="158"/>
      <c r="F43" s="158"/>
      <c r="G43" s="158">
        <f t="shared" si="2"/>
        <v>0</v>
      </c>
      <c r="H43" s="163" t="e">
        <f t="shared" si="3"/>
        <v>#DIV/0!</v>
      </c>
    </row>
    <row r="44" spans="1:9" s="1" customFormat="1" ht="20.149999999999999" customHeight="1">
      <c r="A44" s="44" t="s">
        <v>231</v>
      </c>
      <c r="B44" s="146">
        <v>1063</v>
      </c>
      <c r="C44" s="149">
        <v>58</v>
      </c>
      <c r="D44" s="149">
        <v>21.670999999999999</v>
      </c>
      <c r="E44" s="149">
        <v>105</v>
      </c>
      <c r="F44" s="70">
        <v>21.670999999999999</v>
      </c>
      <c r="G44" s="149">
        <f t="shared" si="2"/>
        <v>-83.329000000000008</v>
      </c>
      <c r="H44" s="163">
        <f t="shared" si="3"/>
        <v>20.639047619047616</v>
      </c>
    </row>
    <row r="45" spans="1:9" s="1" customFormat="1" ht="19.5" customHeight="1">
      <c r="A45" s="44" t="s">
        <v>232</v>
      </c>
      <c r="B45" s="146">
        <v>1064</v>
      </c>
      <c r="C45" s="149">
        <v>19</v>
      </c>
      <c r="D45" s="149">
        <v>4.7679999999999998</v>
      </c>
      <c r="E45" s="149">
        <v>24</v>
      </c>
      <c r="F45" s="70">
        <v>4.7679999999999998</v>
      </c>
      <c r="G45" s="149">
        <f t="shared" si="2"/>
        <v>-19.231999999999999</v>
      </c>
      <c r="H45" s="163">
        <f t="shared" si="3"/>
        <v>19.866666666666667</v>
      </c>
    </row>
    <row r="46" spans="1:9" s="1" customFormat="1" ht="20.149999999999999" customHeight="1">
      <c r="A46" s="44" t="s">
        <v>251</v>
      </c>
      <c r="B46" s="146">
        <v>1065</v>
      </c>
      <c r="C46" s="158"/>
      <c r="D46" s="158">
        <v>0</v>
      </c>
      <c r="E46" s="149"/>
      <c r="F46" s="158"/>
      <c r="G46" s="149">
        <f t="shared" si="2"/>
        <v>0</v>
      </c>
      <c r="H46" s="163" t="e">
        <f t="shared" si="3"/>
        <v>#DIV/0!</v>
      </c>
    </row>
    <row r="47" spans="1:9" s="1" customFormat="1" ht="20.149999999999999" customHeight="1">
      <c r="A47" s="44" t="s">
        <v>252</v>
      </c>
      <c r="B47" s="146">
        <v>1066</v>
      </c>
      <c r="C47" s="158"/>
      <c r="D47" s="158"/>
      <c r="E47" s="158"/>
      <c r="F47" s="158"/>
      <c r="G47" s="149">
        <f t="shared" si="2"/>
        <v>0</v>
      </c>
      <c r="H47" s="163" t="e">
        <f t="shared" si="3"/>
        <v>#DIV/0!</v>
      </c>
    </row>
    <row r="48" spans="1:9" s="1" customFormat="1" ht="20.149999999999999" customHeight="1">
      <c r="A48" s="44" t="s">
        <v>253</v>
      </c>
      <c r="B48" s="146">
        <v>1067</v>
      </c>
      <c r="C48" s="149">
        <v>9.1720000000000006</v>
      </c>
      <c r="D48" s="171">
        <v>1.643</v>
      </c>
      <c r="E48" s="149">
        <v>29</v>
      </c>
      <c r="F48" s="149">
        <v>1.643</v>
      </c>
      <c r="G48" s="149">
        <f t="shared" si="2"/>
        <v>-27.356999999999999</v>
      </c>
      <c r="H48" s="163">
        <f t="shared" si="3"/>
        <v>5.6655172413793098</v>
      </c>
      <c r="I48" s="172"/>
    </row>
    <row r="49" spans="1:17" s="1" customFormat="1" ht="20.149999999999999" customHeight="1">
      <c r="A49" s="164" t="s">
        <v>254</v>
      </c>
      <c r="B49" s="146">
        <v>1070</v>
      </c>
      <c r="C49" s="173">
        <f>SUM(C50:C52)</f>
        <v>577.25699999999995</v>
      </c>
      <c r="D49" s="173">
        <f>SUM(D50:D52)</f>
        <v>133.99888999999999</v>
      </c>
      <c r="E49" s="173">
        <f>SUM(E50:E52)</f>
        <v>179</v>
      </c>
      <c r="F49" s="173">
        <f>SUM(F50:F52)</f>
        <v>133.99888999999999</v>
      </c>
      <c r="G49" s="173">
        <f t="shared" si="2"/>
        <v>-45.001110000000011</v>
      </c>
      <c r="H49" s="163">
        <f t="shared" si="3"/>
        <v>74.859715083798875</v>
      </c>
    </row>
    <row r="50" spans="1:17" s="1" customFormat="1" ht="20.149999999999999" customHeight="1">
      <c r="A50" s="44" t="s">
        <v>62</v>
      </c>
      <c r="B50" s="146">
        <v>1071</v>
      </c>
      <c r="C50" s="158">
        <v>0</v>
      </c>
      <c r="D50" s="158">
        <v>0</v>
      </c>
      <c r="E50" s="158">
        <v>0</v>
      </c>
      <c r="F50" s="158">
        <v>0</v>
      </c>
      <c r="G50" s="149">
        <f t="shared" si="2"/>
        <v>0</v>
      </c>
      <c r="H50" s="163" t="e">
        <f t="shared" si="3"/>
        <v>#DIV/0!</v>
      </c>
    </row>
    <row r="51" spans="1:17" s="1" customFormat="1" ht="20.149999999999999" customHeight="1">
      <c r="A51" s="44" t="s">
        <v>255</v>
      </c>
      <c r="B51" s="146">
        <v>1072</v>
      </c>
      <c r="C51" s="158">
        <v>0</v>
      </c>
      <c r="D51" s="158">
        <v>0</v>
      </c>
      <c r="E51" s="158">
        <v>0</v>
      </c>
      <c r="F51" s="158">
        <v>0</v>
      </c>
      <c r="G51" s="149">
        <f t="shared" si="2"/>
        <v>0</v>
      </c>
      <c r="H51" s="163" t="e">
        <f t="shared" si="3"/>
        <v>#DIV/0!</v>
      </c>
    </row>
    <row r="52" spans="1:17" s="1" customFormat="1" ht="20.149999999999999" customHeight="1">
      <c r="A52" s="174" t="s">
        <v>256</v>
      </c>
      <c r="B52" s="146">
        <v>1073</v>
      </c>
      <c r="C52" s="149">
        <v>577.25699999999995</v>
      </c>
      <c r="D52" s="149">
        <v>133.99888999999999</v>
      </c>
      <c r="E52" s="149">
        <v>179</v>
      </c>
      <c r="F52" s="149">
        <v>133.99888999999999</v>
      </c>
      <c r="G52" s="149">
        <f t="shared" si="2"/>
        <v>-45.001110000000011</v>
      </c>
      <c r="H52" s="163">
        <f t="shared" si="3"/>
        <v>74.859715083798875</v>
      </c>
      <c r="I52" s="145"/>
    </row>
    <row r="53" spans="1:17" s="1" customFormat="1" ht="20.149999999999999" customHeight="1">
      <c r="A53" s="175" t="s">
        <v>257</v>
      </c>
      <c r="B53" s="153">
        <v>1080</v>
      </c>
      <c r="C53" s="154">
        <f>SUM(C54:C59)</f>
        <v>577.25700000000006</v>
      </c>
      <c r="D53" s="154">
        <f>SUM(D54:D59)</f>
        <v>133.99600000000001</v>
      </c>
      <c r="E53" s="154">
        <f>SUM(E54:E59)</f>
        <v>179</v>
      </c>
      <c r="F53" s="154">
        <f>SUM(F54:F59)</f>
        <v>133.99600000000001</v>
      </c>
      <c r="G53" s="154">
        <f t="shared" si="2"/>
        <v>-45.003999999999991</v>
      </c>
      <c r="H53" s="155">
        <f t="shared" si="3"/>
        <v>74.858100558659231</v>
      </c>
    </row>
    <row r="54" spans="1:17" s="1" customFormat="1" ht="20.149999999999999" customHeight="1">
      <c r="A54" s="174" t="s">
        <v>258</v>
      </c>
      <c r="B54" s="146">
        <v>1081</v>
      </c>
      <c r="C54" s="162">
        <v>221.22499999999999</v>
      </c>
      <c r="D54" s="162">
        <f>122.586-22.11</f>
        <v>100.476</v>
      </c>
      <c r="E54" s="162">
        <f>104.066-18.77</f>
        <v>85.296000000000006</v>
      </c>
      <c r="F54" s="162">
        <v>100.476</v>
      </c>
      <c r="G54" s="162">
        <f t="shared" si="2"/>
        <v>15.179999999999993</v>
      </c>
      <c r="H54" s="163">
        <f t="shared" si="3"/>
        <v>117.79684862127181</v>
      </c>
      <c r="J54" s="1">
        <f>269.894/1.22</f>
        <v>221.22459016393444</v>
      </c>
      <c r="K54" s="1">
        <f>269.894-221.225</f>
        <v>48.669000000000011</v>
      </c>
      <c r="L54" s="176">
        <f>D54-(D54/1.22)</f>
        <v>18.11862295081967</v>
      </c>
    </row>
    <row r="55" spans="1:17" s="1" customFormat="1" ht="20.149999999999999" customHeight="1">
      <c r="A55" s="174" t="s">
        <v>232</v>
      </c>
      <c r="B55" s="146">
        <v>1082</v>
      </c>
      <c r="C55" s="162">
        <v>48.668999999999997</v>
      </c>
      <c r="D55" s="162">
        <v>22.11</v>
      </c>
      <c r="E55" s="162">
        <v>18.77</v>
      </c>
      <c r="F55" s="162">
        <v>22.11</v>
      </c>
      <c r="G55" s="162">
        <f t="shared" si="2"/>
        <v>3.34</v>
      </c>
      <c r="H55" s="163">
        <f t="shared" si="3"/>
        <v>117.7943526904635</v>
      </c>
      <c r="J55" s="1" t="s">
        <v>259</v>
      </c>
    </row>
    <row r="56" spans="1:17" s="1" customFormat="1" ht="20.149999999999999" customHeight="1">
      <c r="A56" s="174" t="s">
        <v>260</v>
      </c>
      <c r="B56" s="146">
        <v>1083</v>
      </c>
      <c r="C56" s="162">
        <v>26.378</v>
      </c>
      <c r="D56" s="162">
        <v>0</v>
      </c>
      <c r="E56" s="162">
        <v>41.735999999999997</v>
      </c>
      <c r="F56" s="162">
        <v>0</v>
      </c>
      <c r="G56" s="162">
        <f t="shared" si="2"/>
        <v>-41.735999999999997</v>
      </c>
      <c r="H56" s="163">
        <f t="shared" si="3"/>
        <v>0</v>
      </c>
      <c r="L56" s="1">
        <v>104.066</v>
      </c>
      <c r="M56" s="176">
        <f>E54-(E54/1.22)</f>
        <v>15.381245901639346</v>
      </c>
    </row>
    <row r="57" spans="1:17" s="1" customFormat="1" ht="20.149999999999999" customHeight="1">
      <c r="A57" s="174" t="s">
        <v>261</v>
      </c>
      <c r="B57" s="146">
        <v>1084</v>
      </c>
      <c r="C57" s="162">
        <v>96.582999999999998</v>
      </c>
      <c r="D57" s="162">
        <v>0</v>
      </c>
      <c r="E57" s="162">
        <v>0</v>
      </c>
      <c r="F57" s="162">
        <v>0</v>
      </c>
      <c r="G57" s="162">
        <f t="shared" si="2"/>
        <v>0</v>
      </c>
      <c r="H57" s="163" t="e">
        <f t="shared" si="3"/>
        <v>#DIV/0!</v>
      </c>
    </row>
    <row r="58" spans="1:17" s="1" customFormat="1" ht="20.149999999999999" customHeight="1">
      <c r="A58" s="174" t="s">
        <v>262</v>
      </c>
      <c r="B58" s="146">
        <v>1085</v>
      </c>
      <c r="C58" s="162">
        <v>0</v>
      </c>
      <c r="D58" s="162">
        <v>11.41</v>
      </c>
      <c r="E58" s="162">
        <v>0</v>
      </c>
      <c r="F58" s="162">
        <v>11.41</v>
      </c>
      <c r="G58" s="162">
        <f t="shared" si="2"/>
        <v>11.41</v>
      </c>
      <c r="H58" s="163" t="e">
        <f t="shared" si="3"/>
        <v>#DIV/0!</v>
      </c>
    </row>
    <row r="59" spans="1:17" s="1" customFormat="1" ht="49.5" customHeight="1">
      <c r="A59" s="174" t="s">
        <v>263</v>
      </c>
      <c r="B59" s="146">
        <v>1086</v>
      </c>
      <c r="C59" s="162">
        <f>55.065+129.337</f>
        <v>184.40199999999999</v>
      </c>
      <c r="D59" s="162">
        <v>0</v>
      </c>
      <c r="E59" s="162">
        <f>15+1.198+10+7</f>
        <v>33.198</v>
      </c>
      <c r="F59" s="162">
        <v>0</v>
      </c>
      <c r="G59" s="162">
        <f t="shared" si="2"/>
        <v>-33.198</v>
      </c>
      <c r="H59" s="163">
        <f t="shared" si="3"/>
        <v>0</v>
      </c>
    </row>
    <row r="60" spans="1:17" s="24" customFormat="1" ht="20.149999999999999" customHeight="1">
      <c r="A60" s="164" t="s">
        <v>67</v>
      </c>
      <c r="B60" s="165" t="s">
        <v>264</v>
      </c>
      <c r="C60" s="38">
        <f>C17-C18-C41-C53+C49</f>
        <v>-10.980000000000132</v>
      </c>
      <c r="D60" s="38">
        <f>D17-D18-D41-D53+D49</f>
        <v>-21.387110000000035</v>
      </c>
      <c r="E60" s="38">
        <f>E17-E18-E41-E53+E49</f>
        <v>-461</v>
      </c>
      <c r="F60" s="38">
        <f>F17-F18-F41-F53+F49</f>
        <v>-21.387110000000035</v>
      </c>
      <c r="G60" s="38">
        <f t="shared" si="2"/>
        <v>439.61288999999999</v>
      </c>
      <c r="H60" s="177">
        <v>0</v>
      </c>
      <c r="I60" s="24">
        <v>303.25700000000001</v>
      </c>
      <c r="J60" s="24" t="s">
        <v>68</v>
      </c>
    </row>
    <row r="61" spans="1:17" ht="20.149999999999999" customHeight="1">
      <c r="A61" s="44" t="s">
        <v>265</v>
      </c>
      <c r="B61" s="146">
        <v>1110</v>
      </c>
      <c r="C61" s="158"/>
      <c r="D61" s="178"/>
      <c r="E61" s="158"/>
      <c r="F61" s="158"/>
      <c r="G61" s="158"/>
      <c r="H61" s="163">
        <v>0</v>
      </c>
    </row>
    <row r="62" spans="1:17" ht="20.149999999999999" customHeight="1">
      <c r="A62" s="44" t="s">
        <v>266</v>
      </c>
      <c r="B62" s="146">
        <v>1120</v>
      </c>
      <c r="C62" s="158"/>
      <c r="D62" s="178"/>
      <c r="E62" s="158"/>
      <c r="F62" s="158"/>
      <c r="G62" s="158"/>
      <c r="H62" s="163" t="e">
        <f t="shared" ref="H62:H70" si="4">(F62/E62)*100</f>
        <v>#DIV/0!</v>
      </c>
      <c r="P62" s="179">
        <f>SUM(P63:P69)</f>
        <v>577.25700000000006</v>
      </c>
      <c r="Q62" s="1" t="s">
        <v>267</v>
      </c>
    </row>
    <row r="63" spans="1:17" ht="20.149999999999999" customHeight="1">
      <c r="A63" s="39" t="s">
        <v>73</v>
      </c>
      <c r="B63" s="146">
        <v>1130</v>
      </c>
      <c r="C63" s="58"/>
      <c r="D63" s="158"/>
      <c r="E63" s="158"/>
      <c r="F63" s="158"/>
      <c r="G63" s="158">
        <f>F63-E63</f>
        <v>0</v>
      </c>
      <c r="H63" s="163" t="e">
        <f t="shared" si="4"/>
        <v>#DIV/0!</v>
      </c>
      <c r="I63" s="145"/>
      <c r="P63" s="1">
        <v>269.89400000000001</v>
      </c>
      <c r="Q63" s="1" t="s">
        <v>268</v>
      </c>
    </row>
    <row r="64" spans="1:17" ht="20.149999999999999" customHeight="1">
      <c r="A64" s="44" t="s">
        <v>269</v>
      </c>
      <c r="B64" s="146">
        <v>1140</v>
      </c>
      <c r="C64" s="158"/>
      <c r="D64" s="178"/>
      <c r="E64" s="158"/>
      <c r="F64" s="158"/>
      <c r="G64" s="158"/>
      <c r="H64" s="163" t="e">
        <f t="shared" si="4"/>
        <v>#DIV/0!</v>
      </c>
      <c r="P64" s="1">
        <v>24.349</v>
      </c>
      <c r="Q64" s="1" t="s">
        <v>270</v>
      </c>
    </row>
    <row r="65" spans="1:17" ht="19.5" customHeight="1">
      <c r="A65" s="44" t="s">
        <v>75</v>
      </c>
      <c r="B65" s="146">
        <v>1150</v>
      </c>
      <c r="C65" s="158"/>
      <c r="D65" s="178"/>
      <c r="E65" s="158"/>
      <c r="F65" s="158"/>
      <c r="G65" s="158"/>
      <c r="H65" s="163" t="e">
        <f t="shared" si="4"/>
        <v>#DIV/0!</v>
      </c>
      <c r="P65" s="1">
        <v>2.0289999999999999</v>
      </c>
      <c r="Q65" s="1" t="s">
        <v>271</v>
      </c>
    </row>
    <row r="66" spans="1:17" ht="20.149999999999999" customHeight="1">
      <c r="A66" s="44" t="s">
        <v>62</v>
      </c>
      <c r="B66" s="146">
        <v>1151</v>
      </c>
      <c r="C66" s="158"/>
      <c r="D66" s="178"/>
      <c r="E66" s="158"/>
      <c r="F66" s="158"/>
      <c r="G66" s="158"/>
      <c r="H66" s="163" t="e">
        <f t="shared" si="4"/>
        <v>#DIV/0!</v>
      </c>
      <c r="P66" s="1">
        <v>96.582999999999998</v>
      </c>
      <c r="Q66" s="1" t="s">
        <v>272</v>
      </c>
    </row>
    <row r="67" spans="1:17" ht="20.149999999999999" customHeight="1">
      <c r="A67" s="44" t="s">
        <v>273</v>
      </c>
      <c r="B67" s="146">
        <v>1152</v>
      </c>
      <c r="C67" s="158"/>
      <c r="D67" s="178"/>
      <c r="E67" s="158"/>
      <c r="F67" s="158"/>
      <c r="G67" s="158"/>
      <c r="H67" s="163" t="e">
        <f t="shared" si="4"/>
        <v>#DIV/0!</v>
      </c>
      <c r="P67" s="1">
        <v>129.33699999999999</v>
      </c>
      <c r="Q67" s="1" t="s">
        <v>274</v>
      </c>
    </row>
    <row r="68" spans="1:17" ht="20.149999999999999" customHeight="1">
      <c r="A68" s="44" t="s">
        <v>76</v>
      </c>
      <c r="B68" s="146">
        <v>1160</v>
      </c>
      <c r="C68" s="158"/>
      <c r="D68" s="178"/>
      <c r="E68" s="158"/>
      <c r="F68" s="158"/>
      <c r="G68" s="158"/>
      <c r="H68" s="163" t="e">
        <f t="shared" si="4"/>
        <v>#DIV/0!</v>
      </c>
      <c r="P68" s="1">
        <v>31.152999999999999</v>
      </c>
      <c r="Q68" s="1" t="s">
        <v>275</v>
      </c>
    </row>
    <row r="69" spans="1:17" ht="20.149999999999999" customHeight="1">
      <c r="A69" s="44" t="s">
        <v>62</v>
      </c>
      <c r="B69" s="146">
        <v>1161</v>
      </c>
      <c r="C69" s="158"/>
      <c r="D69" s="158"/>
      <c r="E69" s="158"/>
      <c r="F69" s="158"/>
      <c r="G69" s="158"/>
      <c r="H69" s="163" t="e">
        <f t="shared" si="4"/>
        <v>#DIV/0!</v>
      </c>
      <c r="P69" s="1">
        <v>23.911999999999999</v>
      </c>
      <c r="Q69" s="1" t="s">
        <v>276</v>
      </c>
    </row>
    <row r="70" spans="1:17" ht="20.149999999999999" customHeight="1">
      <c r="A70" s="44" t="s">
        <v>277</v>
      </c>
      <c r="B70" s="146">
        <v>1162</v>
      </c>
      <c r="C70" s="158"/>
      <c r="D70" s="158"/>
      <c r="E70" s="158"/>
      <c r="F70" s="158"/>
      <c r="G70" s="158"/>
      <c r="H70" s="163" t="e">
        <f t="shared" si="4"/>
        <v>#DIV/0!</v>
      </c>
      <c r="P70" s="180">
        <v>48.857999999999997</v>
      </c>
      <c r="Q70" s="1" t="s">
        <v>278</v>
      </c>
    </row>
    <row r="71" spans="1:17" s="24" customFormat="1" ht="20.149999999999999" customHeight="1">
      <c r="A71" s="164" t="s">
        <v>77</v>
      </c>
      <c r="B71" s="165">
        <v>1170</v>
      </c>
      <c r="C71" s="38">
        <f>C60+C63</f>
        <v>-10.980000000000132</v>
      </c>
      <c r="D71" s="38">
        <f>D60+D63</f>
        <v>-21.387110000000035</v>
      </c>
      <c r="E71" s="38">
        <f>E60+E63</f>
        <v>-461</v>
      </c>
      <c r="F71" s="38">
        <f>F60+F63</f>
        <v>-21.387110000000035</v>
      </c>
      <c r="G71" s="181">
        <f>F71-E71</f>
        <v>439.61288999999999</v>
      </c>
      <c r="H71" s="177">
        <v>0</v>
      </c>
      <c r="P71" s="182">
        <v>18</v>
      </c>
      <c r="Q71" s="24" t="s">
        <v>279</v>
      </c>
    </row>
    <row r="72" spans="1:17" ht="19.5" customHeight="1">
      <c r="A72" s="44" t="s">
        <v>79</v>
      </c>
      <c r="B72" s="144">
        <v>1180</v>
      </c>
      <c r="C72" s="58"/>
      <c r="D72" s="183"/>
      <c r="E72" s="58"/>
      <c r="F72" s="158"/>
      <c r="G72" s="158"/>
      <c r="H72" s="163">
        <v>0</v>
      </c>
      <c r="P72" s="180">
        <v>2097</v>
      </c>
      <c r="Q72" s="1" t="s">
        <v>280</v>
      </c>
    </row>
    <row r="73" spans="1:17" ht="20.149999999999999" customHeight="1">
      <c r="A73" s="44" t="s">
        <v>80</v>
      </c>
      <c r="B73" s="144">
        <v>1181</v>
      </c>
      <c r="C73" s="58"/>
      <c r="D73" s="183"/>
      <c r="E73" s="58"/>
      <c r="F73" s="158"/>
      <c r="G73" s="158"/>
      <c r="H73" s="163" t="e">
        <f t="shared" ref="H73:H81" si="5">(F73/E73)*100</f>
        <v>#DIV/0!</v>
      </c>
      <c r="P73" s="179">
        <f>SUM(P70:P72)</f>
        <v>2163.8580000000002</v>
      </c>
      <c r="Q73" s="1" t="s">
        <v>281</v>
      </c>
    </row>
    <row r="74" spans="1:17" ht="20.149999999999999" customHeight="1">
      <c r="A74" s="44" t="s">
        <v>81</v>
      </c>
      <c r="B74" s="146">
        <v>1190</v>
      </c>
      <c r="C74" s="158"/>
      <c r="D74" s="178"/>
      <c r="E74" s="158"/>
      <c r="F74" s="158"/>
      <c r="G74" s="158"/>
      <c r="H74" s="163" t="e">
        <f t="shared" si="5"/>
        <v>#DIV/0!</v>
      </c>
    </row>
    <row r="75" spans="1:17" ht="20.149999999999999" customHeight="1">
      <c r="A75" s="44" t="s">
        <v>82</v>
      </c>
      <c r="B75" s="146">
        <v>1191</v>
      </c>
      <c r="C75" s="158"/>
      <c r="D75" s="178"/>
      <c r="E75" s="158"/>
      <c r="F75" s="158"/>
      <c r="G75" s="158"/>
      <c r="H75" s="163" t="e">
        <f t="shared" si="5"/>
        <v>#DIV/0!</v>
      </c>
    </row>
    <row r="76" spans="1:17" s="24" customFormat="1" ht="20.149999999999999" customHeight="1">
      <c r="A76" s="164" t="s">
        <v>282</v>
      </c>
      <c r="B76" s="165">
        <v>1200</v>
      </c>
      <c r="C76" s="38">
        <f>SUM(C71,C72,C73,C74,C75)</f>
        <v>-10.980000000000132</v>
      </c>
      <c r="D76" s="38">
        <f>SUM(D71,D72,D73,D74,D75)</f>
        <v>-21.387110000000035</v>
      </c>
      <c r="E76" s="38">
        <f>SUM(E71,E72,E73,E74,E75)</f>
        <v>-461</v>
      </c>
      <c r="F76" s="38">
        <f>SUM(F71,F72,F73,F74,F75)</f>
        <v>-21.387110000000035</v>
      </c>
      <c r="G76" s="38">
        <f t="shared" ref="G76:G81" si="6">F76-E76</f>
        <v>439.61288999999999</v>
      </c>
      <c r="H76" s="177">
        <f t="shared" si="5"/>
        <v>4.6392863340564068</v>
      </c>
    </row>
    <row r="77" spans="1:17" ht="20.149999999999999" customHeight="1">
      <c r="A77" s="44" t="s">
        <v>283</v>
      </c>
      <c r="B77" s="146">
        <v>1201</v>
      </c>
      <c r="C77" s="184"/>
      <c r="D77" s="184"/>
      <c r="E77" s="184"/>
      <c r="F77" s="184"/>
      <c r="G77" s="162">
        <f t="shared" si="6"/>
        <v>0</v>
      </c>
      <c r="H77" s="163" t="e">
        <f t="shared" si="5"/>
        <v>#DIV/0!</v>
      </c>
    </row>
    <row r="78" spans="1:17" ht="20.149999999999999" customHeight="1">
      <c r="A78" s="44" t="s">
        <v>284</v>
      </c>
      <c r="B78" s="146">
        <v>1202</v>
      </c>
      <c r="C78" s="185">
        <f>C80-C79</f>
        <v>10.980000000000132</v>
      </c>
      <c r="D78" s="185">
        <f>D80-D79</f>
        <v>21.387110000000007</v>
      </c>
      <c r="E78" s="185">
        <f>E80-E79</f>
        <v>461</v>
      </c>
      <c r="F78" s="185">
        <f>F80-F79</f>
        <v>21.387110000000007</v>
      </c>
      <c r="G78" s="185">
        <f t="shared" si="6"/>
        <v>-439.61288999999999</v>
      </c>
      <c r="H78" s="163">
        <f t="shared" si="5"/>
        <v>4.6392863340564006</v>
      </c>
      <c r="I78" s="145"/>
    </row>
    <row r="79" spans="1:17" ht="19.5" customHeight="1">
      <c r="A79" s="164" t="s">
        <v>87</v>
      </c>
      <c r="B79" s="37">
        <v>1210</v>
      </c>
      <c r="C79" s="38">
        <f>C7+C63+C49</f>
        <v>961.48699999999997</v>
      </c>
      <c r="D79" s="38">
        <f>D7+D63+D49</f>
        <v>191.12988999999999</v>
      </c>
      <c r="E79" s="38">
        <f>E7+E63+E49</f>
        <v>551</v>
      </c>
      <c r="F79" s="38">
        <f>F7+F63+F49</f>
        <v>191.12988999999999</v>
      </c>
      <c r="G79" s="38">
        <f t="shared" si="6"/>
        <v>-359.87011000000001</v>
      </c>
      <c r="H79" s="177">
        <f t="shared" si="5"/>
        <v>34.687820326678761</v>
      </c>
    </row>
    <row r="80" spans="1:17" ht="19.5" customHeight="1">
      <c r="A80" s="164" t="s">
        <v>88</v>
      </c>
      <c r="B80" s="37">
        <v>1220</v>
      </c>
      <c r="C80" s="38">
        <f>C8+C18+C41+C53</f>
        <v>972.4670000000001</v>
      </c>
      <c r="D80" s="38">
        <f>D8+D18+D41+D53</f>
        <v>212.517</v>
      </c>
      <c r="E80" s="38">
        <f>E8+E18+E41+E53</f>
        <v>1012</v>
      </c>
      <c r="F80" s="38">
        <f>F8+F18+F41+F53</f>
        <v>212.517</v>
      </c>
      <c r="G80" s="38">
        <f t="shared" si="6"/>
        <v>-799.48299999999995</v>
      </c>
      <c r="H80" s="177">
        <f t="shared" si="5"/>
        <v>20.999703557312252</v>
      </c>
    </row>
    <row r="81" spans="1:9" ht="20.149999999999999" customHeight="1">
      <c r="A81" s="44" t="s">
        <v>89</v>
      </c>
      <c r="B81" s="146">
        <v>1230</v>
      </c>
      <c r="C81" s="158"/>
      <c r="D81" s="158"/>
      <c r="E81" s="158"/>
      <c r="F81" s="158"/>
      <c r="G81" s="158">
        <f t="shared" si="6"/>
        <v>0</v>
      </c>
      <c r="H81" s="163" t="e">
        <f t="shared" si="5"/>
        <v>#DIV/0!</v>
      </c>
    </row>
    <row r="82" spans="1:9" ht="25" customHeight="1">
      <c r="A82" s="191" t="s">
        <v>285</v>
      </c>
      <c r="B82" s="191"/>
      <c r="C82" s="191"/>
      <c r="D82" s="191"/>
      <c r="E82" s="191"/>
      <c r="F82" s="191"/>
      <c r="G82" s="191"/>
      <c r="H82" s="191"/>
    </row>
    <row r="83" spans="1:9" ht="20.149999999999999" customHeight="1">
      <c r="A83" s="44" t="s">
        <v>286</v>
      </c>
      <c r="B83" s="37">
        <v>1300</v>
      </c>
      <c r="C83" s="27">
        <f>C60</f>
        <v>-10.980000000000132</v>
      </c>
      <c r="D83" s="27">
        <f>D60</f>
        <v>-21.387110000000035</v>
      </c>
      <c r="E83" s="27">
        <f>E60</f>
        <v>-461</v>
      </c>
      <c r="F83" s="27">
        <f>F60</f>
        <v>-21.387110000000035</v>
      </c>
      <c r="G83" s="38">
        <f>F78-E78</f>
        <v>-439.61288999999999</v>
      </c>
      <c r="H83" s="163">
        <f t="shared" ref="H83:H89" si="7">(F83/E83)*100</f>
        <v>4.6392863340564068</v>
      </c>
    </row>
    <row r="84" spans="1:9" ht="20.149999999999999" customHeight="1">
      <c r="A84" s="44" t="s">
        <v>287</v>
      </c>
      <c r="B84" s="37">
        <v>1301</v>
      </c>
      <c r="C84" s="27">
        <f>C96</f>
        <v>0</v>
      </c>
      <c r="D84" s="27">
        <f>D96</f>
        <v>0</v>
      </c>
      <c r="E84" s="27">
        <f>E96</f>
        <v>0</v>
      </c>
      <c r="F84" s="27">
        <f>F96</f>
        <v>0</v>
      </c>
      <c r="G84" s="27">
        <f>F84-E84</f>
        <v>0</v>
      </c>
      <c r="H84" s="163" t="e">
        <f t="shared" si="7"/>
        <v>#DIV/0!</v>
      </c>
    </row>
    <row r="85" spans="1:9" ht="20.149999999999999" customHeight="1">
      <c r="A85" s="44" t="s">
        <v>288</v>
      </c>
      <c r="B85" s="37">
        <v>1302</v>
      </c>
      <c r="C85" s="43">
        <f>C50</f>
        <v>0</v>
      </c>
      <c r="D85" s="43">
        <f>D50</f>
        <v>0</v>
      </c>
      <c r="E85" s="43">
        <f>E50</f>
        <v>0</v>
      </c>
      <c r="F85" s="43">
        <f>F50</f>
        <v>0</v>
      </c>
      <c r="G85" s="43">
        <f>F85-E85</f>
        <v>0</v>
      </c>
      <c r="H85" s="163" t="e">
        <f t="shared" si="7"/>
        <v>#DIV/0!</v>
      </c>
    </row>
    <row r="86" spans="1:9" ht="20.149999999999999" customHeight="1">
      <c r="A86" s="44" t="s">
        <v>289</v>
      </c>
      <c r="B86" s="37">
        <v>1303</v>
      </c>
      <c r="C86" s="43">
        <f>C54</f>
        <v>221.22499999999999</v>
      </c>
      <c r="D86" s="43">
        <f>D54</f>
        <v>100.476</v>
      </c>
      <c r="E86" s="43">
        <f>E54</f>
        <v>85.296000000000006</v>
      </c>
      <c r="F86" s="43">
        <f>F54</f>
        <v>100.476</v>
      </c>
      <c r="G86" s="43">
        <f>F86-E86</f>
        <v>15.179999999999993</v>
      </c>
      <c r="H86" s="163">
        <f t="shared" si="7"/>
        <v>117.79684862127181</v>
      </c>
    </row>
    <row r="87" spans="1:9" ht="20.149999999999999" customHeight="1">
      <c r="A87" s="44" t="s">
        <v>290</v>
      </c>
      <c r="B87" s="37">
        <v>1304</v>
      </c>
      <c r="C87" s="43">
        <f>C51</f>
        <v>0</v>
      </c>
      <c r="D87" s="43">
        <f>D51</f>
        <v>0</v>
      </c>
      <c r="E87" s="43">
        <f>E51</f>
        <v>0</v>
      </c>
      <c r="F87" s="43">
        <f>F51</f>
        <v>0</v>
      </c>
      <c r="G87" s="43"/>
      <c r="H87" s="163" t="e">
        <f t="shared" si="7"/>
        <v>#DIV/0!</v>
      </c>
    </row>
    <row r="88" spans="1:9" ht="20.149999999999999" customHeight="1">
      <c r="A88" s="44" t="s">
        <v>291</v>
      </c>
      <c r="B88" s="37">
        <v>1305</v>
      </c>
      <c r="C88" s="43">
        <f>C55</f>
        <v>48.668999999999997</v>
      </c>
      <c r="D88" s="43">
        <f>D55</f>
        <v>22.11</v>
      </c>
      <c r="E88" s="43">
        <f>E55</f>
        <v>18.77</v>
      </c>
      <c r="F88" s="43">
        <f>F55</f>
        <v>22.11</v>
      </c>
      <c r="G88" s="43">
        <f>F88-E88</f>
        <v>3.34</v>
      </c>
      <c r="H88" s="163">
        <f t="shared" si="7"/>
        <v>117.7943526904635</v>
      </c>
    </row>
    <row r="89" spans="1:9" s="24" customFormat="1" ht="20.149999999999999" customHeight="1">
      <c r="A89" s="164" t="s">
        <v>69</v>
      </c>
      <c r="B89" s="165">
        <v>1310</v>
      </c>
      <c r="C89" s="49">
        <f>C7-C8-C18-C41-C53</f>
        <v>-588.23700000000008</v>
      </c>
      <c r="D89" s="49">
        <f>D7-D8-D18-D41-D53</f>
        <v>-155.38600000000002</v>
      </c>
      <c r="E89" s="49">
        <f>E7-E8-E18-E41-E53</f>
        <v>-640</v>
      </c>
      <c r="F89" s="49">
        <f>F7-F8-F18-F41-F53</f>
        <v>-155.38600000000002</v>
      </c>
      <c r="G89" s="38">
        <f>F78-E78</f>
        <v>-439.61288999999999</v>
      </c>
      <c r="H89" s="177">
        <f t="shared" si="7"/>
        <v>24.279062500000002</v>
      </c>
    </row>
    <row r="90" spans="1:9" s="24" customFormat="1" ht="20.149999999999999" customHeight="1">
      <c r="A90" s="192" t="s">
        <v>90</v>
      </c>
      <c r="B90" s="192"/>
      <c r="C90" s="192"/>
      <c r="D90" s="192"/>
      <c r="E90" s="192"/>
      <c r="F90" s="192"/>
      <c r="G90" s="192"/>
      <c r="H90" s="192"/>
    </row>
    <row r="91" spans="1:9" s="24" customFormat="1" ht="20.149999999999999" customHeight="1">
      <c r="A91" s="44" t="s">
        <v>91</v>
      </c>
      <c r="B91" s="37">
        <v>1400</v>
      </c>
      <c r="C91" s="43">
        <f>SUM(C92:C97)</f>
        <v>665.10400000000004</v>
      </c>
      <c r="D91" s="43">
        <f>SUM(D92:D97)</f>
        <v>201.107</v>
      </c>
      <c r="E91" s="43">
        <f>SUM(E92:E97)</f>
        <v>937.06600000000003</v>
      </c>
      <c r="F91" s="43">
        <f>SUM(F92:F97)</f>
        <v>201.107</v>
      </c>
      <c r="G91" s="43">
        <f t="shared" ref="G91:G98" si="8">F91-E91</f>
        <v>-735.95900000000006</v>
      </c>
      <c r="H91" s="163">
        <f t="shared" ref="H91:H98" si="9">(F91/E91)*100</f>
        <v>21.461348506935476</v>
      </c>
    </row>
    <row r="92" spans="1:9" s="24" customFormat="1" ht="20.149999999999999" customHeight="1">
      <c r="A92" s="44" t="s">
        <v>92</v>
      </c>
      <c r="B92" s="62">
        <v>1401</v>
      </c>
      <c r="C92" s="43">
        <f>C9</f>
        <v>0</v>
      </c>
      <c r="D92" s="43">
        <f>D9</f>
        <v>0</v>
      </c>
      <c r="E92" s="43">
        <f>E9</f>
        <v>0</v>
      </c>
      <c r="F92" s="43">
        <f>F9</f>
        <v>0</v>
      </c>
      <c r="G92" s="43">
        <f t="shared" si="8"/>
        <v>0</v>
      </c>
      <c r="H92" s="163" t="e">
        <f t="shared" si="9"/>
        <v>#DIV/0!</v>
      </c>
    </row>
    <row r="93" spans="1:9" s="24" customFormat="1" ht="20.149999999999999" customHeight="1">
      <c r="A93" s="44" t="s">
        <v>93</v>
      </c>
      <c r="B93" s="62">
        <v>1402</v>
      </c>
      <c r="C93" s="27">
        <f>C10+C11</f>
        <v>114.76900000000001</v>
      </c>
      <c r="D93" s="27">
        <f>D10+D11</f>
        <v>25.456</v>
      </c>
      <c r="E93" s="27">
        <f>E10+E11</f>
        <v>149</v>
      </c>
      <c r="F93" s="27">
        <f>F10+F11</f>
        <v>25.456</v>
      </c>
      <c r="G93" s="43">
        <f t="shared" si="8"/>
        <v>-123.544</v>
      </c>
      <c r="H93" s="163">
        <f t="shared" si="9"/>
        <v>17.084563758389262</v>
      </c>
    </row>
    <row r="94" spans="1:9" s="24" customFormat="1" ht="20.149999999999999" customHeight="1">
      <c r="A94" s="44" t="s">
        <v>94</v>
      </c>
      <c r="B94" s="62">
        <v>1410</v>
      </c>
      <c r="C94" s="187">
        <f t="shared" ref="C94:F95" si="10">C12+C26+C44+C54</f>
        <v>389.22500000000002</v>
      </c>
      <c r="D94" s="187">
        <f t="shared" si="10"/>
        <v>138.04500000000002</v>
      </c>
      <c r="E94" s="187">
        <f t="shared" si="10"/>
        <v>581.29600000000005</v>
      </c>
      <c r="F94" s="187">
        <f t="shared" si="10"/>
        <v>138.04500000000002</v>
      </c>
      <c r="G94" s="43">
        <f t="shared" si="8"/>
        <v>-443.25100000000003</v>
      </c>
      <c r="H94" s="163">
        <f t="shared" si="9"/>
        <v>23.747798023726297</v>
      </c>
      <c r="I94" s="151"/>
    </row>
    <row r="95" spans="1:9" s="24" customFormat="1" ht="20.149999999999999" customHeight="1">
      <c r="A95" s="44" t="s">
        <v>95</v>
      </c>
      <c r="B95" s="62">
        <v>1420</v>
      </c>
      <c r="C95" s="27">
        <f t="shared" si="10"/>
        <v>88.668999999999997</v>
      </c>
      <c r="D95" s="27">
        <f t="shared" si="10"/>
        <v>30.369999999999997</v>
      </c>
      <c r="E95" s="27">
        <f t="shared" si="10"/>
        <v>98.77</v>
      </c>
      <c r="F95" s="27">
        <f t="shared" si="10"/>
        <v>30.369999999999997</v>
      </c>
      <c r="G95" s="43">
        <f t="shared" si="8"/>
        <v>-68.400000000000006</v>
      </c>
      <c r="H95" s="163">
        <f t="shared" si="9"/>
        <v>30.748202895616078</v>
      </c>
      <c r="I95" s="54"/>
    </row>
    <row r="96" spans="1:9" s="24" customFormat="1" ht="20.149999999999999" customHeight="1">
      <c r="A96" s="44" t="s">
        <v>96</v>
      </c>
      <c r="B96" s="62">
        <v>1430</v>
      </c>
      <c r="C96" s="27">
        <f>C15+C28</f>
        <v>0</v>
      </c>
      <c r="D96" s="27">
        <f>D15+D28</f>
        <v>0</v>
      </c>
      <c r="E96" s="27">
        <f>E15+E28</f>
        <v>0</v>
      </c>
      <c r="F96" s="27">
        <f>F15+F28</f>
        <v>0</v>
      </c>
      <c r="G96" s="43">
        <f t="shared" si="8"/>
        <v>0</v>
      </c>
      <c r="H96" s="163" t="e">
        <f t="shared" si="9"/>
        <v>#DIV/0!</v>
      </c>
      <c r="I96" s="54"/>
    </row>
    <row r="97" spans="1:9" s="24" customFormat="1" ht="19.5" customHeight="1">
      <c r="A97" s="44" t="s">
        <v>97</v>
      </c>
      <c r="B97" s="62">
        <v>1440</v>
      </c>
      <c r="C97" s="27">
        <f>C16+C14+C40+C48+C24</f>
        <v>72.441000000000003</v>
      </c>
      <c r="D97" s="27">
        <f>D16+D14+D40+D48+D24</f>
        <v>7.2359999999999998</v>
      </c>
      <c r="E97" s="27">
        <f>E16+E14+E40+E48+E24</f>
        <v>108</v>
      </c>
      <c r="F97" s="27">
        <f>F16+F14+F40+F48+F24</f>
        <v>7.2359999999999998</v>
      </c>
      <c r="G97" s="187">
        <f t="shared" si="8"/>
        <v>-100.764</v>
      </c>
      <c r="H97" s="163">
        <f t="shared" si="9"/>
        <v>6.7</v>
      </c>
      <c r="I97" s="54"/>
    </row>
    <row r="98" spans="1:9" s="24" customFormat="1" ht="18.75" customHeight="1">
      <c r="A98" s="164" t="s">
        <v>98</v>
      </c>
      <c r="B98" s="188">
        <v>1450</v>
      </c>
      <c r="C98" s="38">
        <f>SUM(C93:C97)</f>
        <v>665.10400000000004</v>
      </c>
      <c r="D98" s="38">
        <f>SUM(D93:D97)</f>
        <v>201.107</v>
      </c>
      <c r="E98" s="38">
        <f>SUM(E93:E97)</f>
        <v>937.06600000000003</v>
      </c>
      <c r="F98" s="38">
        <f>SUM(F93:F97)</f>
        <v>201.107</v>
      </c>
      <c r="G98" s="38">
        <f t="shared" si="8"/>
        <v>-735.95900000000006</v>
      </c>
      <c r="H98" s="177">
        <f t="shared" si="9"/>
        <v>21.461348506935476</v>
      </c>
      <c r="I98" s="54"/>
    </row>
    <row r="99" spans="1:9" ht="28.5" customHeight="1">
      <c r="A99" s="113" t="s">
        <v>292</v>
      </c>
      <c r="C99" s="193" t="s">
        <v>293</v>
      </c>
      <c r="D99" s="193"/>
      <c r="E99" s="193"/>
      <c r="F99" s="194" t="s">
        <v>294</v>
      </c>
      <c r="G99" s="194"/>
      <c r="H99" s="194"/>
    </row>
    <row r="100" spans="1:9" s="1" customFormat="1" ht="18.75" customHeight="1">
      <c r="A100" s="8" t="s">
        <v>295</v>
      </c>
      <c r="C100" s="129" t="s">
        <v>296</v>
      </c>
      <c r="D100" s="129"/>
      <c r="E100" s="129"/>
      <c r="F100" s="129" t="s">
        <v>210</v>
      </c>
      <c r="G100" s="129"/>
      <c r="H100" s="129"/>
    </row>
    <row r="101" spans="1:9" s="1" customFormat="1" ht="18.75" customHeight="1">
      <c r="A101" s="116" t="s">
        <v>211</v>
      </c>
      <c r="B101" s="6"/>
      <c r="C101" s="129" t="s">
        <v>297</v>
      </c>
      <c r="D101" s="129"/>
      <c r="E101" s="129"/>
      <c r="F101" s="195" t="s">
        <v>213</v>
      </c>
      <c r="G101" s="195"/>
      <c r="H101" s="195"/>
    </row>
    <row r="102" spans="1:9" s="1" customFormat="1" ht="18.75" customHeight="1">
      <c r="A102" s="8" t="s">
        <v>208</v>
      </c>
      <c r="B102" s="6"/>
      <c r="C102" s="141" t="s">
        <v>209</v>
      </c>
      <c r="D102" s="141"/>
      <c r="E102" s="141"/>
      <c r="F102" s="141"/>
      <c r="G102" s="196" t="s">
        <v>298</v>
      </c>
      <c r="H102" s="196"/>
    </row>
    <row r="103" spans="1:9" ht="18.75" customHeight="1">
      <c r="A103" s="7"/>
    </row>
    <row r="104" spans="1:9" ht="18.75" customHeight="1">
      <c r="A104" s="7"/>
    </row>
    <row r="105" spans="1:9" ht="18.75" customHeight="1">
      <c r="A105" s="7"/>
    </row>
    <row r="106" spans="1:9" ht="18.75" customHeight="1">
      <c r="A106" s="7"/>
    </row>
    <row r="107" spans="1:9" ht="18.75" customHeight="1">
      <c r="A107" s="7"/>
    </row>
    <row r="108" spans="1:9" ht="18.75" customHeight="1">
      <c r="A108" s="7"/>
    </row>
    <row r="109" spans="1:9" ht="18.75" customHeight="1">
      <c r="A109" s="7"/>
    </row>
    <row r="110" spans="1:9" ht="18.75" customHeight="1">
      <c r="A110" s="7"/>
    </row>
    <row r="111" spans="1:9" ht="18.75" customHeight="1">
      <c r="A111" s="7"/>
    </row>
    <row r="112" spans="1:9" ht="18.75" customHeight="1">
      <c r="A112" s="7"/>
    </row>
    <row r="113" spans="1:1" ht="18.75" customHeight="1">
      <c r="A113" s="7"/>
    </row>
    <row r="114" spans="1:1" ht="18.75" customHeight="1">
      <c r="A114" s="7"/>
    </row>
    <row r="115" spans="1:1" ht="18.75" customHeight="1">
      <c r="A115" s="7"/>
    </row>
    <row r="116" spans="1:1" ht="18.75" customHeight="1">
      <c r="A116" s="7"/>
    </row>
    <row r="117" spans="1:1" ht="18.75" customHeight="1">
      <c r="A117" s="7"/>
    </row>
    <row r="118" spans="1:1" ht="18.75" customHeight="1">
      <c r="A118" s="7"/>
    </row>
    <row r="119" spans="1:1" ht="18.75" customHeight="1">
      <c r="A119" s="7"/>
    </row>
    <row r="120" spans="1:1" ht="18.75" customHeight="1">
      <c r="A120" s="7"/>
    </row>
    <row r="121" spans="1:1" ht="18.75" customHeight="1">
      <c r="A121" s="7"/>
    </row>
    <row r="122" spans="1:1" ht="18.75" customHeight="1">
      <c r="A122" s="7"/>
    </row>
    <row r="123" spans="1:1" ht="18.75" customHeight="1">
      <c r="A123" s="7"/>
    </row>
    <row r="124" spans="1:1" ht="18.75" customHeight="1">
      <c r="A124" s="7"/>
    </row>
    <row r="125" spans="1:1" ht="18.75" customHeight="1">
      <c r="A125" s="7"/>
    </row>
    <row r="126" spans="1:1" ht="18.75" customHeight="1">
      <c r="A126" s="7"/>
    </row>
    <row r="127" spans="1:1" ht="18.75" customHeight="1">
      <c r="A127" s="7"/>
    </row>
    <row r="128" spans="1:1" ht="18.75" customHeight="1">
      <c r="A128" s="7"/>
    </row>
    <row r="129" spans="1:1" ht="18.75" customHeight="1">
      <c r="A129" s="7"/>
    </row>
    <row r="130" spans="1:1" ht="18.75" customHeight="1">
      <c r="A130" s="7"/>
    </row>
    <row r="131" spans="1:1" ht="18.75" customHeight="1">
      <c r="A131" s="7"/>
    </row>
    <row r="132" spans="1:1" ht="18.75" customHeight="1">
      <c r="A132" s="7"/>
    </row>
    <row r="133" spans="1:1" ht="18.75" customHeight="1">
      <c r="A133" s="7"/>
    </row>
    <row r="134" spans="1:1" ht="18.75" customHeight="1">
      <c r="A134" s="7"/>
    </row>
    <row r="135" spans="1:1" ht="18.75" customHeight="1">
      <c r="A135" s="7"/>
    </row>
    <row r="136" spans="1:1" ht="18.75" customHeight="1">
      <c r="A136" s="7"/>
    </row>
    <row r="137" spans="1:1" ht="18.75" customHeight="1">
      <c r="A137" s="7"/>
    </row>
    <row r="138" spans="1:1" ht="18.75" customHeight="1">
      <c r="A138" s="7"/>
    </row>
    <row r="139" spans="1:1" ht="18.75" customHeight="1">
      <c r="A139" s="7"/>
    </row>
    <row r="140" spans="1:1" ht="18.75" customHeight="1">
      <c r="A140" s="7"/>
    </row>
    <row r="141" spans="1:1" ht="18.75" customHeight="1">
      <c r="A141" s="7"/>
    </row>
    <row r="142" spans="1:1" ht="18.75" customHeight="1">
      <c r="A142" s="7"/>
    </row>
    <row r="143" spans="1:1" ht="18.75" customHeight="1">
      <c r="A143" s="7"/>
    </row>
    <row r="144" spans="1:1" ht="18.75" customHeight="1">
      <c r="A144" s="7"/>
    </row>
    <row r="145" spans="1:1" ht="18.75" customHeight="1">
      <c r="A145" s="7"/>
    </row>
    <row r="146" spans="1:1" ht="18.75" customHeight="1">
      <c r="A146" s="7"/>
    </row>
    <row r="147" spans="1:1" ht="18.75" customHeight="1">
      <c r="A147" s="7"/>
    </row>
    <row r="148" spans="1:1" ht="18.75" customHeight="1">
      <c r="A148" s="7"/>
    </row>
    <row r="149" spans="1:1" ht="18.75" customHeight="1">
      <c r="A149" s="7"/>
    </row>
    <row r="150" spans="1:1" ht="18.75" customHeight="1">
      <c r="A150" s="7"/>
    </row>
    <row r="151" spans="1:1" ht="18.75" customHeight="1">
      <c r="A151" s="7"/>
    </row>
    <row r="152" spans="1:1" ht="18.75" customHeight="1">
      <c r="A152" s="7"/>
    </row>
    <row r="153" spans="1:1" ht="18.75" customHeight="1">
      <c r="A153" s="7"/>
    </row>
    <row r="154" spans="1:1" ht="18.75" customHeight="1">
      <c r="A154" s="7"/>
    </row>
    <row r="155" spans="1:1" ht="18.75" customHeight="1">
      <c r="A155" s="7"/>
    </row>
    <row r="156" spans="1:1" ht="18.75" customHeight="1">
      <c r="A156" s="7"/>
    </row>
    <row r="157" spans="1:1" ht="18.75" customHeight="1">
      <c r="A157" s="7"/>
    </row>
    <row r="158" spans="1:1" ht="18.75" customHeight="1">
      <c r="A158" s="7"/>
    </row>
    <row r="159" spans="1:1" ht="18.75" customHeight="1">
      <c r="A159" s="7"/>
    </row>
    <row r="160" spans="1:1" ht="18.75" customHeight="1">
      <c r="A160" s="7"/>
    </row>
    <row r="161" spans="1:1" ht="18.75" customHeight="1">
      <c r="A161" s="120"/>
    </row>
    <row r="162" spans="1:1" ht="18.75" customHeight="1">
      <c r="A162" s="120"/>
    </row>
    <row r="163" spans="1:1" ht="18.75" customHeight="1">
      <c r="A163" s="120"/>
    </row>
    <row r="164" spans="1:1" ht="18.75" customHeight="1">
      <c r="A164" s="120"/>
    </row>
    <row r="165" spans="1:1" ht="18.75" customHeight="1">
      <c r="A165" s="120"/>
    </row>
    <row r="166" spans="1:1" ht="18.75" customHeight="1">
      <c r="A166" s="120"/>
    </row>
    <row r="167" spans="1:1" ht="18.75" customHeight="1">
      <c r="A167" s="120"/>
    </row>
    <row r="168" spans="1:1" ht="18.75" customHeight="1">
      <c r="A168" s="120"/>
    </row>
    <row r="169" spans="1:1" ht="18.75" customHeight="1">
      <c r="A169" s="120"/>
    </row>
    <row r="170" spans="1:1" ht="18.75" customHeight="1">
      <c r="A170" s="120"/>
    </row>
    <row r="171" spans="1:1" ht="18.75" customHeight="1">
      <c r="A171" s="120"/>
    </row>
    <row r="172" spans="1:1" ht="18.75" customHeight="1">
      <c r="A172" s="120"/>
    </row>
    <row r="173" spans="1:1" ht="18.75" customHeight="1">
      <c r="A173" s="120"/>
    </row>
    <row r="174" spans="1:1" ht="18.75" customHeight="1">
      <c r="A174" s="120"/>
    </row>
    <row r="175" spans="1:1" ht="18.75" customHeight="1">
      <c r="A175" s="120"/>
    </row>
    <row r="176" spans="1:1" ht="18.75" customHeight="1">
      <c r="A176" s="120"/>
    </row>
    <row r="177" spans="1:1" ht="18.75" customHeight="1">
      <c r="A177" s="120"/>
    </row>
    <row r="178" spans="1:1" ht="18.75" customHeight="1">
      <c r="A178" s="120"/>
    </row>
    <row r="179" spans="1:1" ht="18.75" customHeight="1">
      <c r="A179" s="120"/>
    </row>
    <row r="180" spans="1:1" ht="18.75" customHeight="1">
      <c r="A180" s="120"/>
    </row>
    <row r="181" spans="1:1" ht="18.75" customHeight="1">
      <c r="A181" s="120"/>
    </row>
    <row r="182" spans="1:1" ht="18.75" customHeight="1">
      <c r="A182" s="120"/>
    </row>
    <row r="183" spans="1:1" ht="18.75" customHeight="1">
      <c r="A183" s="120"/>
    </row>
    <row r="184" spans="1:1" ht="18.75" customHeight="1">
      <c r="A184" s="120"/>
    </row>
    <row r="185" spans="1:1" ht="18.75" customHeight="1">
      <c r="A185" s="120"/>
    </row>
    <row r="186" spans="1:1" ht="18.75" customHeight="1">
      <c r="A186" s="120"/>
    </row>
    <row r="187" spans="1:1" ht="18.75" customHeight="1">
      <c r="A187" s="120"/>
    </row>
    <row r="188" spans="1:1" ht="18.75" customHeight="1">
      <c r="A188" s="120"/>
    </row>
    <row r="189" spans="1:1" ht="18.75" customHeight="1">
      <c r="A189" s="120"/>
    </row>
    <row r="190" spans="1:1" ht="18.75" customHeight="1">
      <c r="A190" s="120"/>
    </row>
    <row r="191" spans="1:1" ht="18.75" customHeight="1">
      <c r="A191" s="120"/>
    </row>
    <row r="192" spans="1:1" ht="18.75" customHeight="1">
      <c r="A192" s="120"/>
    </row>
    <row r="193" spans="1:1" ht="18.75" customHeight="1">
      <c r="A193" s="120"/>
    </row>
    <row r="194" spans="1:1" ht="18.75" customHeight="1">
      <c r="A194" s="120"/>
    </row>
    <row r="195" spans="1:1" ht="18.75" customHeight="1">
      <c r="A195" s="120"/>
    </row>
    <row r="196" spans="1:1" ht="18.75" customHeight="1">
      <c r="A196" s="120"/>
    </row>
    <row r="197" spans="1:1" ht="18.75" customHeight="1">
      <c r="A197" s="120"/>
    </row>
    <row r="198" spans="1:1" ht="18.75" customHeight="1">
      <c r="A198" s="120"/>
    </row>
    <row r="199" spans="1:1" ht="18.75" customHeight="1">
      <c r="A199" s="120"/>
    </row>
    <row r="200" spans="1:1" ht="18.75" customHeight="1">
      <c r="A200" s="120"/>
    </row>
    <row r="201" spans="1:1" ht="18.75" customHeight="1">
      <c r="A201" s="120"/>
    </row>
    <row r="202" spans="1:1" ht="18.75" customHeight="1">
      <c r="A202" s="120"/>
    </row>
    <row r="203" spans="1:1" ht="18.75" customHeight="1">
      <c r="A203" s="120"/>
    </row>
    <row r="204" spans="1:1" ht="18.75" customHeight="1">
      <c r="A204" s="120"/>
    </row>
    <row r="205" spans="1:1" ht="18.75" customHeight="1">
      <c r="A205" s="120"/>
    </row>
    <row r="206" spans="1:1" ht="18.75" customHeight="1">
      <c r="A206" s="120"/>
    </row>
    <row r="207" spans="1:1" ht="18.75" customHeight="1">
      <c r="A207" s="120"/>
    </row>
    <row r="208" spans="1:1" ht="18.75" customHeight="1">
      <c r="A208" s="120"/>
    </row>
    <row r="209" spans="1:1" ht="18.75" customHeight="1">
      <c r="A209" s="120"/>
    </row>
    <row r="210" spans="1:1" ht="18.75" customHeight="1">
      <c r="A210" s="120"/>
    </row>
    <row r="211" spans="1:1" ht="18.75" customHeight="1">
      <c r="A211" s="120"/>
    </row>
    <row r="212" spans="1:1" ht="18.75" customHeight="1">
      <c r="A212" s="120"/>
    </row>
    <row r="213" spans="1:1" ht="18.75" customHeight="1">
      <c r="A213" s="120"/>
    </row>
    <row r="214" spans="1:1" ht="18.75" customHeight="1">
      <c r="A214" s="120"/>
    </row>
    <row r="215" spans="1:1" ht="18.75" customHeight="1">
      <c r="A215" s="120"/>
    </row>
    <row r="216" spans="1:1" ht="18.75" customHeight="1">
      <c r="A216" s="120"/>
    </row>
    <row r="217" spans="1:1" ht="18.75" customHeight="1">
      <c r="A217" s="120"/>
    </row>
    <row r="218" spans="1:1" ht="18.75" customHeight="1">
      <c r="A218" s="120"/>
    </row>
    <row r="219" spans="1:1" ht="18.75" customHeight="1">
      <c r="A219" s="120"/>
    </row>
    <row r="220" spans="1:1" ht="18.75" customHeight="1">
      <c r="A220" s="120"/>
    </row>
    <row r="221" spans="1:1" ht="18.75" customHeight="1">
      <c r="A221" s="120"/>
    </row>
    <row r="222" spans="1:1" ht="18.75" customHeight="1">
      <c r="A222" s="120"/>
    </row>
    <row r="223" spans="1:1" ht="18.75" customHeight="1">
      <c r="A223" s="120"/>
    </row>
    <row r="224" spans="1:1" ht="18.75" customHeight="1">
      <c r="A224" s="120"/>
    </row>
    <row r="225" spans="1:1" ht="18.75" customHeight="1">
      <c r="A225" s="120"/>
    </row>
    <row r="226" spans="1:1" ht="18.75" customHeight="1">
      <c r="A226" s="120"/>
    </row>
    <row r="227" spans="1:1" ht="18.75" customHeight="1">
      <c r="A227" s="120"/>
    </row>
    <row r="228" spans="1:1" ht="18.75" customHeight="1">
      <c r="A228" s="120"/>
    </row>
    <row r="229" spans="1:1" ht="18.75" customHeight="1">
      <c r="A229" s="120"/>
    </row>
    <row r="230" spans="1:1" ht="18.75" customHeight="1">
      <c r="A230" s="120"/>
    </row>
    <row r="231" spans="1:1" ht="18.75" customHeight="1">
      <c r="A231" s="120"/>
    </row>
    <row r="232" spans="1:1" ht="18.75" customHeight="1">
      <c r="A232" s="120"/>
    </row>
    <row r="233" spans="1:1" ht="18.75" customHeight="1">
      <c r="A233" s="120"/>
    </row>
    <row r="234" spans="1:1" ht="18.75" customHeight="1">
      <c r="A234" s="120"/>
    </row>
    <row r="235" spans="1:1" ht="18.75" customHeight="1">
      <c r="A235" s="120"/>
    </row>
    <row r="236" spans="1:1" ht="18.75" customHeight="1">
      <c r="A236" s="120"/>
    </row>
    <row r="237" spans="1:1" ht="18.75" customHeight="1">
      <c r="A237" s="120"/>
    </row>
    <row r="238" spans="1:1" ht="18.75" customHeight="1">
      <c r="A238" s="120"/>
    </row>
    <row r="239" spans="1:1" ht="18.75" customHeight="1">
      <c r="A239" s="120"/>
    </row>
    <row r="240" spans="1:1" ht="18.75" customHeight="1">
      <c r="A240" s="120"/>
    </row>
    <row r="241" spans="1:1" ht="18.75" customHeight="1">
      <c r="A241" s="120"/>
    </row>
    <row r="242" spans="1:1" ht="18.75" customHeight="1">
      <c r="A242" s="120"/>
    </row>
    <row r="243" spans="1:1" ht="18.75" customHeight="1">
      <c r="A243" s="120"/>
    </row>
    <row r="244" spans="1:1" ht="18.75" customHeight="1">
      <c r="A244" s="120"/>
    </row>
    <row r="245" spans="1:1" ht="18.75" customHeight="1">
      <c r="A245" s="120"/>
    </row>
    <row r="246" spans="1:1" ht="18.75" customHeight="1">
      <c r="A246" s="120"/>
    </row>
    <row r="247" spans="1:1" ht="18.75" customHeight="1">
      <c r="A247" s="120"/>
    </row>
    <row r="248" spans="1:1" ht="18.75" customHeight="1">
      <c r="A248" s="120"/>
    </row>
    <row r="249" spans="1:1" ht="18.75" customHeight="1">
      <c r="A249" s="120"/>
    </row>
    <row r="250" spans="1:1" ht="18.75" customHeight="1">
      <c r="A250" s="120"/>
    </row>
    <row r="251" spans="1:1" ht="18.75" customHeight="1">
      <c r="A251" s="120"/>
    </row>
    <row r="252" spans="1:1" ht="18.75" customHeight="1">
      <c r="A252" s="120"/>
    </row>
    <row r="253" spans="1:1" ht="18.75" customHeight="1">
      <c r="A253" s="120"/>
    </row>
    <row r="254" spans="1:1" ht="18.75" customHeight="1">
      <c r="A254" s="120"/>
    </row>
    <row r="255" spans="1:1" ht="18.75" customHeight="1">
      <c r="A255" s="120"/>
    </row>
    <row r="256" spans="1:1" ht="18.75" customHeight="1">
      <c r="A256" s="120"/>
    </row>
    <row r="257" spans="1:1" ht="18.75" customHeight="1">
      <c r="A257" s="120"/>
    </row>
    <row r="258" spans="1:1" ht="18.75" customHeight="1">
      <c r="A258" s="120"/>
    </row>
    <row r="259" spans="1:1" ht="18.75" customHeight="1">
      <c r="A259" s="120"/>
    </row>
    <row r="260" spans="1:1" ht="18.75" customHeight="1">
      <c r="A260" s="120"/>
    </row>
    <row r="261" spans="1:1" ht="18.75" customHeight="1">
      <c r="A261" s="120"/>
    </row>
    <row r="262" spans="1:1" ht="18.75" customHeight="1">
      <c r="A262" s="120"/>
    </row>
    <row r="263" spans="1:1" ht="18.75" customHeight="1">
      <c r="A263" s="120"/>
    </row>
    <row r="264" spans="1:1" ht="18.75" customHeight="1">
      <c r="A264" s="120"/>
    </row>
    <row r="265" spans="1:1" ht="18.75" customHeight="1">
      <c r="A265" s="120"/>
    </row>
    <row r="266" spans="1:1" ht="18.75" customHeight="1">
      <c r="A266" s="120"/>
    </row>
    <row r="267" spans="1:1" ht="18.75" customHeight="1">
      <c r="A267" s="120"/>
    </row>
    <row r="268" spans="1:1" ht="18.75" customHeight="1">
      <c r="A268" s="120"/>
    </row>
    <row r="269" spans="1:1" ht="18.75" customHeight="1">
      <c r="A269" s="120"/>
    </row>
    <row r="270" spans="1:1" ht="18.75" customHeight="1">
      <c r="A270" s="120"/>
    </row>
    <row r="271" spans="1:1" ht="18.75" customHeight="1">
      <c r="A271" s="120"/>
    </row>
    <row r="272" spans="1:1" ht="18.75" customHeight="1">
      <c r="A272" s="120"/>
    </row>
    <row r="273" spans="1:1" ht="18.75" customHeight="1">
      <c r="A273" s="120"/>
    </row>
    <row r="274" spans="1:1" ht="18.75" customHeight="1">
      <c r="A274" s="120"/>
    </row>
    <row r="275" spans="1:1" ht="18.75" customHeight="1">
      <c r="A275" s="120"/>
    </row>
    <row r="276" spans="1:1" ht="18.75" customHeight="1">
      <c r="A276" s="120"/>
    </row>
    <row r="277" spans="1:1" ht="18.75" customHeight="1">
      <c r="A277" s="120"/>
    </row>
    <row r="278" spans="1:1" ht="18.75" customHeight="1">
      <c r="A278" s="120"/>
    </row>
    <row r="279" spans="1:1" ht="18.75" customHeight="1">
      <c r="A279" s="120"/>
    </row>
    <row r="280" spans="1:1" ht="18.75" customHeight="1">
      <c r="A280" s="120"/>
    </row>
    <row r="281" spans="1:1" ht="18.75" customHeight="1">
      <c r="A281" s="120"/>
    </row>
    <row r="282" spans="1:1" ht="18.75" customHeight="1">
      <c r="A282" s="120"/>
    </row>
    <row r="283" spans="1:1" ht="18.75" customHeight="1">
      <c r="A283" s="120"/>
    </row>
    <row r="284" spans="1:1" ht="18.75" customHeight="1">
      <c r="A284" s="120"/>
    </row>
    <row r="285" spans="1:1" ht="18.75" customHeight="1">
      <c r="A285" s="120"/>
    </row>
    <row r="286" spans="1:1" ht="18.75" customHeight="1">
      <c r="A286" s="120"/>
    </row>
    <row r="287" spans="1:1" ht="18.75" customHeight="1">
      <c r="A287" s="120"/>
    </row>
    <row r="288" spans="1:1" ht="18.75" customHeight="1">
      <c r="A288" s="120"/>
    </row>
    <row r="289" spans="1:1" ht="18.75" customHeight="1">
      <c r="A289" s="120"/>
    </row>
    <row r="290" spans="1:1" ht="18.75" customHeight="1">
      <c r="A290" s="120"/>
    </row>
    <row r="291" spans="1:1" ht="18.75" customHeight="1">
      <c r="A291" s="120"/>
    </row>
    <row r="292" spans="1:1" ht="18.75" customHeight="1">
      <c r="A292" s="120"/>
    </row>
    <row r="293" spans="1:1" ht="18.75" customHeight="1">
      <c r="A293" s="120"/>
    </row>
    <row r="294" spans="1:1" ht="18.75" customHeight="1">
      <c r="A294" s="120"/>
    </row>
    <row r="295" spans="1:1" ht="18.75" customHeight="1">
      <c r="A295" s="120"/>
    </row>
    <row r="296" spans="1:1" ht="18.75" customHeight="1">
      <c r="A296" s="120"/>
    </row>
    <row r="297" spans="1:1" ht="18.75" customHeight="1">
      <c r="A297" s="120"/>
    </row>
    <row r="298" spans="1:1" ht="18.75" customHeight="1">
      <c r="A298" s="120"/>
    </row>
    <row r="299" spans="1:1" ht="18.75" customHeight="1">
      <c r="A299" s="120"/>
    </row>
    <row r="300" spans="1:1" ht="18.75" customHeight="1">
      <c r="A300" s="120"/>
    </row>
    <row r="301" spans="1:1" ht="18.75" customHeight="1">
      <c r="A301" s="120"/>
    </row>
    <row r="302" spans="1:1" ht="18.75" customHeight="1">
      <c r="A302" s="120"/>
    </row>
    <row r="303" spans="1:1" ht="18.75" customHeight="1">
      <c r="A303" s="120"/>
    </row>
    <row r="304" spans="1:1" ht="18.75" customHeight="1">
      <c r="A304" s="120"/>
    </row>
    <row r="305" spans="1:1" ht="18.75" customHeight="1">
      <c r="A305" s="120"/>
    </row>
    <row r="306" spans="1:1" ht="18.75" customHeight="1">
      <c r="A306" s="120"/>
    </row>
    <row r="307" spans="1:1" ht="18.75" customHeight="1">
      <c r="A307" s="120"/>
    </row>
    <row r="308" spans="1:1" ht="18.75" customHeight="1">
      <c r="A308" s="120"/>
    </row>
    <row r="309" spans="1:1" ht="18.75" customHeight="1">
      <c r="A309" s="120"/>
    </row>
    <row r="310" spans="1:1" ht="18.75" customHeight="1">
      <c r="A310" s="120"/>
    </row>
    <row r="311" spans="1:1" ht="18.75" customHeight="1">
      <c r="A311" s="120"/>
    </row>
    <row r="312" spans="1:1" ht="18.75" customHeight="1">
      <c r="A312" s="120"/>
    </row>
    <row r="313" spans="1:1" ht="18.75" customHeight="1">
      <c r="A313" s="120"/>
    </row>
    <row r="314" spans="1:1" ht="18.75" customHeight="1">
      <c r="A314" s="120"/>
    </row>
    <row r="315" spans="1:1" ht="18.75" customHeight="1">
      <c r="A315" s="120"/>
    </row>
    <row r="316" spans="1:1" ht="18.75" customHeight="1">
      <c r="A316" s="120"/>
    </row>
    <row r="317" spans="1:1" ht="18.75" customHeight="1">
      <c r="A317" s="120"/>
    </row>
    <row r="318" spans="1:1" ht="18.75" customHeight="1">
      <c r="A318" s="120"/>
    </row>
    <row r="319" spans="1:1" ht="18.75" customHeight="1">
      <c r="A319" s="120"/>
    </row>
    <row r="320" spans="1:1" ht="18.75" customHeight="1">
      <c r="A320" s="120"/>
    </row>
    <row r="321" spans="1:1" ht="18.75" customHeight="1">
      <c r="A321" s="120"/>
    </row>
    <row r="322" spans="1:1" ht="18.75" customHeight="1">
      <c r="A322" s="120"/>
    </row>
    <row r="323" spans="1:1" ht="18.75" customHeight="1">
      <c r="A323" s="120"/>
    </row>
    <row r="324" spans="1:1" ht="18.75" customHeight="1">
      <c r="A324" s="120"/>
    </row>
    <row r="325" spans="1:1" ht="18.75" customHeight="1">
      <c r="A325" s="120"/>
    </row>
    <row r="326" spans="1:1" ht="18.75" customHeight="1">
      <c r="A326" s="120"/>
    </row>
    <row r="327" spans="1:1" ht="18.75" customHeight="1">
      <c r="A327" s="120"/>
    </row>
  </sheetData>
  <mergeCells count="16">
    <mergeCell ref="C101:E101"/>
    <mergeCell ref="F101:H101"/>
    <mergeCell ref="C102:F102"/>
    <mergeCell ref="G102:H102"/>
    <mergeCell ref="A82:H82"/>
    <mergeCell ref="A90:H90"/>
    <mergeCell ref="C99:E99"/>
    <mergeCell ref="F99:H99"/>
    <mergeCell ref="C100:E100"/>
    <mergeCell ref="F100:H100"/>
    <mergeCell ref="A1:H1"/>
    <mergeCell ref="A3:A4"/>
    <mergeCell ref="B3:B4"/>
    <mergeCell ref="C3:D3"/>
    <mergeCell ref="E3:H3"/>
    <mergeCell ref="A6:H6"/>
  </mergeCells>
  <pageMargins left="0.25" right="0.25" top="0.65629921259842505" bottom="1.045275590551181" header="0.30000000000000004" footer="0.75000000000000011"/>
  <pageSetup paperSize="0" scale="60" fitToWidth="0" fitToHeight="0" pageOrder="overThenDown" orientation="landscape" horizontalDpi="0" verticalDpi="0" copies="0"/>
  <headerFooter alignWithMargins="0">
    <oddHeader>&amp;C&amp;"Times New Roman1,Regular"&amp;14 5&amp;R&amp;"Times New Roman1,Regular"&amp;14Продовження додатка  3
Таблиця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96"/>
  <sheetViews>
    <sheetView workbookViewId="0"/>
  </sheetViews>
  <sheetFormatPr defaultColWidth="5.81640625" defaultRowHeight="18.75" customHeight="1"/>
  <cols>
    <col min="1" max="1" width="58.453125" style="198" customWidth="1"/>
    <col min="2" max="2" width="10.26953125" style="217" customWidth="1"/>
    <col min="3" max="3" width="12.54296875" style="219" customWidth="1"/>
    <col min="4" max="4" width="12.54296875" style="217" customWidth="1"/>
    <col min="5" max="5" width="12.54296875" style="219" customWidth="1"/>
    <col min="6" max="7" width="12.54296875" style="217" customWidth="1"/>
    <col min="8" max="8" width="10.08984375" style="217" customWidth="1"/>
    <col min="9" max="9" width="6.7265625" style="198" customWidth="1"/>
    <col min="10" max="10" width="6.453125" style="198" customWidth="1"/>
    <col min="11" max="257" width="6.1796875" style="198" customWidth="1"/>
    <col min="258" max="1024" width="6.1796875" customWidth="1"/>
    <col min="1025" max="1025" width="5.81640625" customWidth="1"/>
  </cols>
  <sheetData>
    <row r="1" spans="1:8" ht="18.75" customHeight="1">
      <c r="A1" s="220" t="s">
        <v>99</v>
      </c>
      <c r="B1" s="220"/>
      <c r="C1" s="220"/>
      <c r="D1" s="220"/>
      <c r="E1" s="220"/>
      <c r="F1" s="220"/>
      <c r="G1" s="220"/>
      <c r="H1" s="220"/>
    </row>
    <row r="2" spans="1:8" ht="18.75" customHeight="1">
      <c r="A2" s="221"/>
      <c r="B2" s="221"/>
      <c r="C2" s="221"/>
      <c r="D2" s="221"/>
      <c r="E2" s="221"/>
      <c r="F2" s="221"/>
      <c r="G2" s="221"/>
      <c r="H2" s="221"/>
    </row>
    <row r="3" spans="1:8" ht="38.25" customHeight="1">
      <c r="A3" s="132" t="s">
        <v>38</v>
      </c>
      <c r="B3" s="222" t="s">
        <v>39</v>
      </c>
      <c r="C3" s="131" t="s">
        <v>215</v>
      </c>
      <c r="D3" s="131"/>
      <c r="E3" s="132" t="s">
        <v>41</v>
      </c>
      <c r="F3" s="132"/>
      <c r="G3" s="132"/>
      <c r="H3" s="132"/>
    </row>
    <row r="4" spans="1:8" ht="39" customHeight="1">
      <c r="A4" s="132"/>
      <c r="B4" s="222"/>
      <c r="C4" s="144" t="s">
        <v>299</v>
      </c>
      <c r="D4" s="21" t="s">
        <v>300</v>
      </c>
      <c r="E4" s="144" t="s">
        <v>301</v>
      </c>
      <c r="F4" s="21" t="s">
        <v>302</v>
      </c>
      <c r="G4" s="23" t="s">
        <v>46</v>
      </c>
      <c r="H4" s="23" t="s">
        <v>47</v>
      </c>
    </row>
    <row r="5" spans="1:8" ht="18.75" customHeight="1">
      <c r="A5" s="22">
        <v>1</v>
      </c>
      <c r="B5" s="199">
        <v>2</v>
      </c>
      <c r="C5" s="200">
        <v>3</v>
      </c>
      <c r="D5" s="199">
        <v>4</v>
      </c>
      <c r="E5" s="200">
        <v>5</v>
      </c>
      <c r="F5" s="199">
        <v>6</v>
      </c>
      <c r="G5" s="22">
        <v>7</v>
      </c>
      <c r="H5" s="199">
        <v>8</v>
      </c>
    </row>
    <row r="6" spans="1:8" ht="25" customHeight="1">
      <c r="A6" s="223" t="s">
        <v>100</v>
      </c>
      <c r="B6" s="223"/>
      <c r="C6" s="223"/>
      <c r="D6" s="223"/>
      <c r="E6" s="223"/>
      <c r="F6" s="223"/>
      <c r="G6" s="223"/>
      <c r="H6" s="223"/>
    </row>
    <row r="7" spans="1:8" ht="42.75" customHeight="1">
      <c r="A7" s="66" t="s">
        <v>101</v>
      </c>
      <c r="B7" s="12">
        <v>2000</v>
      </c>
      <c r="C7" s="158"/>
      <c r="D7" s="58"/>
      <c r="E7" s="158"/>
      <c r="F7" s="58"/>
      <c r="G7" s="58">
        <f t="shared" ref="G7:G17" si="0">F7-E7</f>
        <v>0</v>
      </c>
      <c r="H7" s="150" t="e">
        <f t="shared" ref="H7:H18" si="1">(F7/E7)*100</f>
        <v>#DIV/0!</v>
      </c>
    </row>
    <row r="8" spans="1:8" ht="37.5" customHeight="1">
      <c r="A8" s="66" t="s">
        <v>102</v>
      </c>
      <c r="B8" s="12">
        <v>2010</v>
      </c>
      <c r="C8" s="158">
        <f>SUM(C9:C10)</f>
        <v>0</v>
      </c>
      <c r="D8" s="158">
        <f>SUM(D9:D10)</f>
        <v>0</v>
      </c>
      <c r="E8" s="158">
        <f>SUM(E9:E10)</f>
        <v>0</v>
      </c>
      <c r="F8" s="158">
        <f>SUM(F9:F10)</f>
        <v>0</v>
      </c>
      <c r="G8" s="58">
        <f t="shared" si="0"/>
        <v>0</v>
      </c>
      <c r="H8" s="150" t="e">
        <f t="shared" si="1"/>
        <v>#DIV/0!</v>
      </c>
    </row>
    <row r="9" spans="1:8" ht="42.75" customHeight="1">
      <c r="A9" s="39" t="s">
        <v>103</v>
      </c>
      <c r="B9" s="12">
        <v>2011</v>
      </c>
      <c r="C9" s="158"/>
      <c r="D9" s="58"/>
      <c r="E9" s="158"/>
      <c r="F9" s="58"/>
      <c r="G9" s="58">
        <f t="shared" si="0"/>
        <v>0</v>
      </c>
      <c r="H9" s="150" t="e">
        <f t="shared" si="1"/>
        <v>#DIV/0!</v>
      </c>
    </row>
    <row r="10" spans="1:8" ht="42.75" customHeight="1">
      <c r="A10" s="39" t="s">
        <v>104</v>
      </c>
      <c r="B10" s="12">
        <v>2012</v>
      </c>
      <c r="C10" s="158"/>
      <c r="D10" s="58"/>
      <c r="E10" s="158"/>
      <c r="F10" s="58"/>
      <c r="G10" s="58">
        <f t="shared" si="0"/>
        <v>0</v>
      </c>
      <c r="H10" s="150" t="e">
        <f t="shared" si="1"/>
        <v>#DIV/0!</v>
      </c>
    </row>
    <row r="11" spans="1:8" ht="20.149999999999999" customHeight="1">
      <c r="A11" s="39" t="s">
        <v>105</v>
      </c>
      <c r="B11" s="12" t="s">
        <v>106</v>
      </c>
      <c r="C11" s="158"/>
      <c r="D11" s="58"/>
      <c r="E11" s="158"/>
      <c r="F11" s="58"/>
      <c r="G11" s="58">
        <f t="shared" si="0"/>
        <v>0</v>
      </c>
      <c r="H11" s="150" t="e">
        <f t="shared" si="1"/>
        <v>#DIV/0!</v>
      </c>
    </row>
    <row r="12" spans="1:8" ht="20.149999999999999" customHeight="1">
      <c r="A12" s="39" t="s">
        <v>107</v>
      </c>
      <c r="B12" s="12">
        <v>2020</v>
      </c>
      <c r="C12" s="158"/>
      <c r="D12" s="58"/>
      <c r="E12" s="158"/>
      <c r="F12" s="58"/>
      <c r="G12" s="58">
        <f t="shared" si="0"/>
        <v>0</v>
      </c>
      <c r="H12" s="150" t="e">
        <f t="shared" si="1"/>
        <v>#DIV/0!</v>
      </c>
    </row>
    <row r="13" spans="1:8" s="201" customFormat="1" ht="20.149999999999999" customHeight="1">
      <c r="A13" s="66" t="s">
        <v>108</v>
      </c>
      <c r="B13" s="12">
        <v>2030</v>
      </c>
      <c r="C13" s="158"/>
      <c r="D13" s="58"/>
      <c r="E13" s="158"/>
      <c r="F13" s="58"/>
      <c r="G13" s="58">
        <f t="shared" si="0"/>
        <v>0</v>
      </c>
      <c r="H13" s="150" t="e">
        <f t="shared" si="1"/>
        <v>#DIV/0!</v>
      </c>
    </row>
    <row r="14" spans="1:8" ht="20.149999999999999" customHeight="1">
      <c r="A14" s="66" t="s">
        <v>303</v>
      </c>
      <c r="B14" s="12">
        <v>2031</v>
      </c>
      <c r="C14" s="158"/>
      <c r="D14" s="58"/>
      <c r="E14" s="158"/>
      <c r="F14" s="58"/>
      <c r="G14" s="58">
        <f t="shared" si="0"/>
        <v>0</v>
      </c>
      <c r="H14" s="150" t="e">
        <f t="shared" si="1"/>
        <v>#DIV/0!</v>
      </c>
    </row>
    <row r="15" spans="1:8" ht="20.149999999999999" customHeight="1">
      <c r="A15" s="66" t="s">
        <v>109</v>
      </c>
      <c r="B15" s="12">
        <v>2040</v>
      </c>
      <c r="C15" s="158"/>
      <c r="D15" s="58"/>
      <c r="E15" s="158"/>
      <c r="F15" s="58"/>
      <c r="G15" s="58">
        <f t="shared" si="0"/>
        <v>0</v>
      </c>
      <c r="H15" s="150" t="e">
        <f t="shared" si="1"/>
        <v>#DIV/0!</v>
      </c>
    </row>
    <row r="16" spans="1:8" ht="20.149999999999999" customHeight="1">
      <c r="A16" s="66" t="s">
        <v>304</v>
      </c>
      <c r="B16" s="12">
        <v>2050</v>
      </c>
      <c r="C16" s="158"/>
      <c r="D16" s="58"/>
      <c r="E16" s="158"/>
      <c r="F16" s="58"/>
      <c r="G16" s="58">
        <f t="shared" si="0"/>
        <v>0</v>
      </c>
      <c r="H16" s="150" t="e">
        <f t="shared" si="1"/>
        <v>#DIV/0!</v>
      </c>
    </row>
    <row r="17" spans="1:9" ht="20.149999999999999" customHeight="1">
      <c r="A17" s="66" t="s">
        <v>305</v>
      </c>
      <c r="B17" s="12">
        <v>2060</v>
      </c>
      <c r="C17" s="158"/>
      <c r="D17" s="58"/>
      <c r="E17" s="158"/>
      <c r="F17" s="58"/>
      <c r="G17" s="58">
        <f t="shared" si="0"/>
        <v>0</v>
      </c>
      <c r="H17" s="150" t="e">
        <f t="shared" si="1"/>
        <v>#DIV/0!</v>
      </c>
    </row>
    <row r="18" spans="1:9" ht="42.75" customHeight="1">
      <c r="A18" s="66" t="s">
        <v>112</v>
      </c>
      <c r="B18" s="12">
        <v>2070</v>
      </c>
      <c r="C18" s="149">
        <f>SUM(C7,C8,C12,C13,C15,C16,C17)+I__Фін_результат!C76</f>
        <v>-10.980000000000132</v>
      </c>
      <c r="D18" s="69"/>
      <c r="E18" s="149"/>
      <c r="F18" s="69">
        <f>SUM(F7,F8,F12,F13,F15,F16,F17)+I__Фін_результат!F76</f>
        <v>-21.387110000000035</v>
      </c>
      <c r="G18" s="70"/>
      <c r="H18" s="150" t="e">
        <f t="shared" si="1"/>
        <v>#DIV/0!</v>
      </c>
    </row>
    <row r="19" spans="1:9" ht="25" customHeight="1">
      <c r="A19" s="223" t="s">
        <v>113</v>
      </c>
      <c r="B19" s="223"/>
      <c r="C19" s="223"/>
      <c r="D19" s="223"/>
      <c r="E19" s="223"/>
      <c r="F19" s="223"/>
      <c r="G19" s="223"/>
      <c r="H19" s="223"/>
    </row>
    <row r="20" spans="1:9" ht="37.5" customHeight="1">
      <c r="A20" s="71" t="s">
        <v>114</v>
      </c>
      <c r="B20" s="202">
        <v>2110</v>
      </c>
      <c r="C20" s="82">
        <f>SUM(C21:C29)</f>
        <v>0</v>
      </c>
      <c r="D20" s="203">
        <f>SUM(D21:D29)</f>
        <v>0</v>
      </c>
      <c r="E20" s="173">
        <f>SUM(E21:E29)</f>
        <v>0</v>
      </c>
      <c r="F20" s="203">
        <f>SUM(F21:F29)</f>
        <v>0</v>
      </c>
      <c r="G20" s="34">
        <f t="shared" ref="G20:G30" si="2">F20-E20</f>
        <v>0</v>
      </c>
      <c r="H20" s="204" t="e">
        <f t="shared" ref="H20:H43" si="3">(F20/E20)*100</f>
        <v>#DIV/0!</v>
      </c>
    </row>
    <row r="21" spans="1:9" ht="18.75" customHeight="1">
      <c r="A21" s="39" t="s">
        <v>115</v>
      </c>
      <c r="B21" s="12">
        <v>2111</v>
      </c>
      <c r="C21" s="158"/>
      <c r="D21" s="183"/>
      <c r="E21" s="158"/>
      <c r="F21" s="183"/>
      <c r="G21" s="58">
        <f t="shared" si="2"/>
        <v>0</v>
      </c>
      <c r="H21" s="150" t="e">
        <f t="shared" si="3"/>
        <v>#DIV/0!</v>
      </c>
    </row>
    <row r="22" spans="1:9" ht="18.75" customHeight="1">
      <c r="A22" s="39" t="s">
        <v>116</v>
      </c>
      <c r="B22" s="12">
        <v>2112</v>
      </c>
      <c r="C22" s="149"/>
      <c r="D22" s="205"/>
      <c r="E22" s="149"/>
      <c r="F22" s="205"/>
      <c r="G22" s="70">
        <f t="shared" si="2"/>
        <v>0</v>
      </c>
      <c r="H22" s="150" t="e">
        <f t="shared" si="3"/>
        <v>#DIV/0!</v>
      </c>
    </row>
    <row r="23" spans="1:9" s="201" customFormat="1" ht="18.75" customHeight="1">
      <c r="A23" s="66" t="s">
        <v>117</v>
      </c>
      <c r="B23" s="22">
        <v>2113</v>
      </c>
      <c r="C23" s="158"/>
      <c r="D23" s="206"/>
      <c r="E23" s="158"/>
      <c r="F23" s="206"/>
      <c r="G23" s="58">
        <f t="shared" si="2"/>
        <v>0</v>
      </c>
      <c r="H23" s="150" t="e">
        <f t="shared" si="3"/>
        <v>#DIV/0!</v>
      </c>
    </row>
    <row r="24" spans="1:9" ht="18.75" customHeight="1">
      <c r="A24" s="66" t="s">
        <v>118</v>
      </c>
      <c r="B24" s="22">
        <v>2114</v>
      </c>
      <c r="C24" s="158"/>
      <c r="D24" s="206"/>
      <c r="E24" s="158"/>
      <c r="F24" s="206"/>
      <c r="G24" s="58">
        <f t="shared" si="2"/>
        <v>0</v>
      </c>
      <c r="H24" s="150" t="e">
        <f t="shared" si="3"/>
        <v>#DIV/0!</v>
      </c>
    </row>
    <row r="25" spans="1:9" ht="37.5" customHeight="1">
      <c r="A25" s="66" t="s">
        <v>119</v>
      </c>
      <c r="B25" s="22">
        <v>2115</v>
      </c>
      <c r="C25" s="158"/>
      <c r="D25" s="206"/>
      <c r="E25" s="158"/>
      <c r="F25" s="206"/>
      <c r="G25" s="58">
        <f t="shared" si="2"/>
        <v>0</v>
      </c>
      <c r="H25" s="150" t="e">
        <f t="shared" si="3"/>
        <v>#DIV/0!</v>
      </c>
    </row>
    <row r="26" spans="1:9" s="197" customFormat="1" ht="18.75" customHeight="1">
      <c r="A26" s="66" t="s">
        <v>306</v>
      </c>
      <c r="B26" s="22">
        <v>2116</v>
      </c>
      <c r="C26" s="158"/>
      <c r="D26" s="207"/>
      <c r="E26" s="158"/>
      <c r="F26" s="207"/>
      <c r="G26" s="58">
        <f t="shared" si="2"/>
        <v>0</v>
      </c>
      <c r="H26" s="150" t="e">
        <f t="shared" si="3"/>
        <v>#DIV/0!</v>
      </c>
      <c r="I26" s="198"/>
    </row>
    <row r="27" spans="1:9" ht="22.5" customHeight="1">
      <c r="A27" s="66" t="s">
        <v>121</v>
      </c>
      <c r="B27" s="22">
        <v>2117</v>
      </c>
      <c r="C27" s="149"/>
      <c r="D27" s="205"/>
      <c r="E27" s="149"/>
      <c r="F27" s="205"/>
      <c r="G27" s="70">
        <f t="shared" si="2"/>
        <v>0</v>
      </c>
      <c r="H27" s="150" t="e">
        <f t="shared" si="3"/>
        <v>#DIV/0!</v>
      </c>
    </row>
    <row r="28" spans="1:9" ht="20.149999999999999" customHeight="1">
      <c r="A28" s="66" t="s">
        <v>307</v>
      </c>
      <c r="B28" s="22">
        <v>2118</v>
      </c>
      <c r="C28" s="158"/>
      <c r="D28" s="207"/>
      <c r="E28" s="158"/>
      <c r="F28" s="207"/>
      <c r="G28" s="58">
        <f t="shared" si="2"/>
        <v>0</v>
      </c>
      <c r="H28" s="150" t="e">
        <f t="shared" si="3"/>
        <v>#DIV/0!</v>
      </c>
    </row>
    <row r="29" spans="1:9" ht="19.5" customHeight="1">
      <c r="A29" s="66" t="s">
        <v>308</v>
      </c>
      <c r="B29" s="22">
        <v>2119</v>
      </c>
      <c r="C29" s="149"/>
      <c r="D29" s="168"/>
      <c r="E29" s="149"/>
      <c r="F29" s="168"/>
      <c r="G29" s="70">
        <f t="shared" si="2"/>
        <v>0</v>
      </c>
      <c r="H29" s="150" t="e">
        <f t="shared" si="3"/>
        <v>#DIV/0!</v>
      </c>
    </row>
    <row r="30" spans="1:9" ht="37.5" customHeight="1">
      <c r="A30" s="71" t="s">
        <v>309</v>
      </c>
      <c r="B30" s="208">
        <v>2120</v>
      </c>
      <c r="C30" s="173">
        <f>SUM(C31:C34)</f>
        <v>0</v>
      </c>
      <c r="D30" s="203">
        <f>SUM(D31:D34)</f>
        <v>0</v>
      </c>
      <c r="E30" s="173">
        <f>SUM(E31:E34)</f>
        <v>0</v>
      </c>
      <c r="F30" s="203">
        <f>SUM(F31:F34)</f>
        <v>0</v>
      </c>
      <c r="G30" s="34">
        <f t="shared" si="2"/>
        <v>0</v>
      </c>
      <c r="H30" s="204" t="e">
        <f t="shared" si="3"/>
        <v>#DIV/0!</v>
      </c>
    </row>
    <row r="31" spans="1:9" ht="19.5" customHeight="1">
      <c r="A31" s="66" t="s">
        <v>307</v>
      </c>
      <c r="B31" s="22">
        <v>2121</v>
      </c>
      <c r="C31" s="149"/>
      <c r="D31" s="168"/>
      <c r="E31" s="149"/>
      <c r="F31" s="168"/>
      <c r="G31" s="70"/>
      <c r="H31" s="150" t="e">
        <f t="shared" si="3"/>
        <v>#DIV/0!</v>
      </c>
    </row>
    <row r="32" spans="1:9" ht="20.149999999999999" customHeight="1">
      <c r="A32" s="66" t="s">
        <v>310</v>
      </c>
      <c r="B32" s="22">
        <v>2122</v>
      </c>
      <c r="C32" s="158"/>
      <c r="D32" s="168"/>
      <c r="E32" s="149"/>
      <c r="F32" s="168"/>
      <c r="G32" s="70"/>
      <c r="H32" s="150" t="e">
        <f t="shared" si="3"/>
        <v>#DIV/0!</v>
      </c>
    </row>
    <row r="33" spans="1:10" ht="19.5" customHeight="1">
      <c r="A33" s="209" t="s">
        <v>311</v>
      </c>
      <c r="B33" s="200">
        <v>2123</v>
      </c>
      <c r="C33" s="158"/>
      <c r="D33" s="210"/>
      <c r="E33" s="149"/>
      <c r="F33" s="210"/>
      <c r="G33" s="158"/>
      <c r="H33" s="163" t="e">
        <f t="shared" si="3"/>
        <v>#DIV/0!</v>
      </c>
    </row>
    <row r="34" spans="1:10" s="201" customFormat="1" ht="27.75" customHeight="1">
      <c r="A34" s="209" t="s">
        <v>312</v>
      </c>
      <c r="B34" s="200">
        <v>2124</v>
      </c>
      <c r="C34" s="149"/>
      <c r="D34" s="211"/>
      <c r="E34" s="149"/>
      <c r="F34" s="211"/>
      <c r="G34" s="149">
        <f t="shared" ref="G34:G39" si="4">F34-E34</f>
        <v>0</v>
      </c>
      <c r="H34" s="163" t="e">
        <f t="shared" si="3"/>
        <v>#DIV/0!</v>
      </c>
    </row>
    <row r="35" spans="1:10" ht="33.75" customHeight="1">
      <c r="A35" s="71" t="s">
        <v>313</v>
      </c>
      <c r="B35" s="208">
        <v>2130</v>
      </c>
      <c r="C35" s="173">
        <f>SUM(C36:C39)</f>
        <v>0</v>
      </c>
      <c r="D35" s="203">
        <f>SUM(D36:D39)</f>
        <v>0</v>
      </c>
      <c r="E35" s="173">
        <f>SUM(E36:E39)</f>
        <v>0</v>
      </c>
      <c r="F35" s="203">
        <f>SUM(F36:F39)</f>
        <v>0</v>
      </c>
      <c r="G35" s="34">
        <f t="shared" si="4"/>
        <v>0</v>
      </c>
      <c r="H35" s="204" t="e">
        <f t="shared" si="3"/>
        <v>#DIV/0!</v>
      </c>
    </row>
    <row r="36" spans="1:10" ht="60.75" customHeight="1">
      <c r="A36" s="66" t="s">
        <v>124</v>
      </c>
      <c r="B36" s="22">
        <v>2131</v>
      </c>
      <c r="C36" s="158"/>
      <c r="D36" s="168"/>
      <c r="E36" s="149"/>
      <c r="F36" s="168"/>
      <c r="G36" s="70">
        <f t="shared" si="4"/>
        <v>0</v>
      </c>
      <c r="H36" s="150" t="e">
        <f t="shared" si="3"/>
        <v>#DIV/0!</v>
      </c>
    </row>
    <row r="37" spans="1:10" s="201" customFormat="1" ht="20.149999999999999" customHeight="1">
      <c r="A37" s="66" t="s">
        <v>314</v>
      </c>
      <c r="B37" s="22">
        <v>2132</v>
      </c>
      <c r="C37" s="158"/>
      <c r="D37" s="183"/>
      <c r="E37" s="158"/>
      <c r="F37" s="183"/>
      <c r="G37" s="58">
        <f t="shared" si="4"/>
        <v>0</v>
      </c>
      <c r="H37" s="150" t="e">
        <f t="shared" si="3"/>
        <v>#DIV/0!</v>
      </c>
    </row>
    <row r="38" spans="1:10" ht="20.149999999999999" customHeight="1">
      <c r="A38" s="66" t="s">
        <v>315</v>
      </c>
      <c r="B38" s="22">
        <v>2133</v>
      </c>
      <c r="C38" s="149"/>
      <c r="D38" s="168"/>
      <c r="E38" s="149"/>
      <c r="F38" s="168"/>
      <c r="G38" s="70">
        <f t="shared" si="4"/>
        <v>0</v>
      </c>
      <c r="H38" s="150" t="e">
        <f t="shared" si="3"/>
        <v>#DIV/0!</v>
      </c>
    </row>
    <row r="39" spans="1:10" ht="20.149999999999999" customHeight="1">
      <c r="A39" s="66" t="s">
        <v>316</v>
      </c>
      <c r="B39" s="22">
        <v>2134</v>
      </c>
      <c r="C39" s="158"/>
      <c r="D39" s="168"/>
      <c r="E39" s="149"/>
      <c r="F39" s="168"/>
      <c r="G39" s="58">
        <f t="shared" si="4"/>
        <v>0</v>
      </c>
      <c r="H39" s="150" t="e">
        <f t="shared" si="3"/>
        <v>#DIV/0!</v>
      </c>
    </row>
    <row r="40" spans="1:10" ht="20.149999999999999" customHeight="1">
      <c r="A40" s="71" t="s">
        <v>317</v>
      </c>
      <c r="B40" s="208">
        <v>2140</v>
      </c>
      <c r="C40" s="173"/>
      <c r="D40" s="203">
        <f>SUM(D41:D42)</f>
        <v>0</v>
      </c>
      <c r="E40" s="212">
        <f>SUM(E41:E42)</f>
        <v>0</v>
      </c>
      <c r="F40" s="203">
        <f>SUM(F41:F42)</f>
        <v>0</v>
      </c>
      <c r="G40" s="51"/>
      <c r="H40" s="204" t="e">
        <f t="shared" si="3"/>
        <v>#DIV/0!</v>
      </c>
    </row>
    <row r="41" spans="1:10" ht="37.5" customHeight="1">
      <c r="A41" s="66" t="s">
        <v>318</v>
      </c>
      <c r="B41" s="22">
        <v>2141</v>
      </c>
      <c r="C41" s="158"/>
      <c r="D41" s="168"/>
      <c r="E41" s="158"/>
      <c r="F41" s="168"/>
      <c r="G41" s="58"/>
      <c r="H41" s="150" t="e">
        <f t="shared" si="3"/>
        <v>#DIV/0!</v>
      </c>
    </row>
    <row r="42" spans="1:10" s="201" customFormat="1" ht="40.5" customHeight="1">
      <c r="A42" s="66" t="s">
        <v>319</v>
      </c>
      <c r="B42" s="22">
        <v>2142</v>
      </c>
      <c r="C42" s="149"/>
      <c r="D42" s="168"/>
      <c r="E42" s="158"/>
      <c r="F42" s="168"/>
      <c r="G42" s="70">
        <f>F42-E42</f>
        <v>0</v>
      </c>
      <c r="H42" s="150" t="e">
        <f t="shared" si="3"/>
        <v>#DIV/0!</v>
      </c>
    </row>
    <row r="43" spans="1:10" s="201" customFormat="1" ht="21.75" customHeight="1">
      <c r="A43" s="71" t="s">
        <v>126</v>
      </c>
      <c r="B43" s="208">
        <v>2200</v>
      </c>
      <c r="C43" s="203">
        <f>SUM(C20,C30,C35,C40)</f>
        <v>0</v>
      </c>
      <c r="D43" s="203">
        <f>SUM(D20,D30,D35,D40)</f>
        <v>0</v>
      </c>
      <c r="E43" s="173">
        <f>SUM(E20,E30,E35,E40)</f>
        <v>0</v>
      </c>
      <c r="F43" s="203">
        <f>SUM(F20,F30,F35,F40)</f>
        <v>0</v>
      </c>
      <c r="G43" s="34">
        <f>F43-E43</f>
        <v>0</v>
      </c>
      <c r="H43" s="204" t="e">
        <f t="shared" si="3"/>
        <v>#DIV/0!</v>
      </c>
      <c r="I43" s="198"/>
    </row>
    <row r="44" spans="1:10" s="1" customFormat="1" ht="27.75" customHeight="1">
      <c r="A44" s="213" t="s">
        <v>320</v>
      </c>
      <c r="B44" s="6"/>
      <c r="C44" s="193" t="s">
        <v>321</v>
      </c>
      <c r="D44" s="193"/>
      <c r="E44" s="214"/>
      <c r="F44" s="224"/>
      <c r="G44" s="224"/>
      <c r="H44" s="224"/>
    </row>
    <row r="45" spans="1:10" s="1" customFormat="1" ht="18.75" customHeight="1">
      <c r="A45" s="8" t="s">
        <v>322</v>
      </c>
      <c r="C45" s="196" t="s">
        <v>323</v>
      </c>
      <c r="D45" s="196"/>
      <c r="E45" s="215"/>
      <c r="F45" s="196" t="s">
        <v>324</v>
      </c>
      <c r="G45" s="196"/>
      <c r="H45" s="196"/>
    </row>
    <row r="46" spans="1:10" s="1" customFormat="1" ht="18.75" customHeight="1">
      <c r="A46" s="116" t="s">
        <v>325</v>
      </c>
      <c r="B46" s="6"/>
      <c r="C46" s="129" t="s">
        <v>212</v>
      </c>
      <c r="D46" s="129"/>
      <c r="E46" s="216"/>
      <c r="F46" s="123"/>
      <c r="G46" s="123"/>
      <c r="H46" s="123"/>
    </row>
    <row r="47" spans="1:10" s="217" customFormat="1" ht="18.75" customHeight="1">
      <c r="A47" s="8" t="s">
        <v>208</v>
      </c>
      <c r="B47" s="6"/>
      <c r="C47" s="141" t="s">
        <v>209</v>
      </c>
      <c r="D47" s="141"/>
      <c r="E47" s="216"/>
      <c r="F47" s="129" t="s">
        <v>326</v>
      </c>
      <c r="G47" s="129"/>
      <c r="H47" s="129"/>
      <c r="I47" s="198"/>
      <c r="J47" s="198"/>
    </row>
    <row r="48" spans="1:10" s="217" customFormat="1" ht="18.75" customHeight="1">
      <c r="A48" s="218"/>
      <c r="C48" s="219"/>
      <c r="E48" s="219"/>
      <c r="I48" s="198"/>
      <c r="J48" s="198"/>
    </row>
    <row r="49" spans="1:10" s="217" customFormat="1" ht="18.75" customHeight="1">
      <c r="A49" s="218"/>
      <c r="C49" s="219"/>
      <c r="E49" s="219"/>
      <c r="I49" s="198"/>
      <c r="J49" s="198"/>
    </row>
    <row r="50" spans="1:10" s="217" customFormat="1" ht="18.75" customHeight="1">
      <c r="A50" s="218"/>
      <c r="C50" s="219"/>
      <c r="E50" s="219"/>
      <c r="I50" s="198"/>
      <c r="J50" s="198"/>
    </row>
    <row r="51" spans="1:10" s="217" customFormat="1" ht="18.75" customHeight="1">
      <c r="A51" s="218"/>
      <c r="C51" s="219"/>
      <c r="E51" s="219"/>
      <c r="I51" s="198"/>
      <c r="J51" s="198"/>
    </row>
    <row r="52" spans="1:10" s="217" customFormat="1" ht="18.75" customHeight="1">
      <c r="A52" s="218"/>
      <c r="C52" s="219"/>
      <c r="E52" s="219"/>
      <c r="I52" s="198"/>
      <c r="J52" s="198"/>
    </row>
    <row r="53" spans="1:10" s="217" customFormat="1" ht="18.75" customHeight="1">
      <c r="A53" s="218"/>
      <c r="C53" s="219"/>
      <c r="E53" s="219"/>
      <c r="I53" s="198"/>
      <c r="J53" s="198"/>
    </row>
    <row r="54" spans="1:10" s="217" customFormat="1" ht="18.75" customHeight="1">
      <c r="A54" s="218"/>
      <c r="C54" s="219"/>
      <c r="E54" s="219"/>
      <c r="I54" s="198"/>
      <c r="J54" s="198"/>
    </row>
    <row r="55" spans="1:10" s="217" customFormat="1" ht="18.75" customHeight="1">
      <c r="A55" s="218"/>
      <c r="C55" s="219"/>
      <c r="E55" s="219"/>
      <c r="I55" s="198"/>
      <c r="J55" s="198"/>
    </row>
    <row r="56" spans="1:10" s="217" customFormat="1" ht="18.75" customHeight="1">
      <c r="A56" s="218"/>
      <c r="C56" s="219"/>
      <c r="E56" s="219"/>
      <c r="I56" s="198"/>
      <c r="J56" s="198"/>
    </row>
    <row r="57" spans="1:10" s="217" customFormat="1" ht="18.75" customHeight="1">
      <c r="A57" s="218"/>
      <c r="C57" s="219"/>
      <c r="E57" s="219"/>
      <c r="I57" s="198"/>
      <c r="J57" s="198"/>
    </row>
    <row r="58" spans="1:10" s="217" customFormat="1" ht="18.75" customHeight="1">
      <c r="A58" s="218"/>
      <c r="C58" s="219"/>
      <c r="E58" s="219"/>
      <c r="I58" s="198"/>
      <c r="J58" s="198"/>
    </row>
    <row r="59" spans="1:10" s="217" customFormat="1" ht="18.75" customHeight="1">
      <c r="A59" s="218"/>
      <c r="C59" s="219"/>
      <c r="E59" s="219"/>
      <c r="I59" s="198"/>
      <c r="J59" s="198"/>
    </row>
    <row r="60" spans="1:10" s="217" customFormat="1" ht="18.75" customHeight="1">
      <c r="A60" s="218"/>
      <c r="C60" s="219"/>
      <c r="E60" s="219"/>
      <c r="I60" s="198"/>
      <c r="J60" s="198"/>
    </row>
    <row r="61" spans="1:10" s="217" customFormat="1" ht="18.75" customHeight="1">
      <c r="A61" s="218"/>
      <c r="C61" s="219"/>
      <c r="E61" s="219"/>
      <c r="I61" s="198"/>
      <c r="J61" s="198"/>
    </row>
    <row r="62" spans="1:10" s="217" customFormat="1" ht="18.75" customHeight="1">
      <c r="A62" s="218"/>
      <c r="C62" s="219"/>
      <c r="E62" s="219"/>
      <c r="I62" s="198"/>
      <c r="J62" s="198"/>
    </row>
    <row r="63" spans="1:10" s="217" customFormat="1" ht="18.75" customHeight="1">
      <c r="A63" s="218"/>
      <c r="C63" s="219"/>
      <c r="E63" s="219"/>
      <c r="I63" s="198"/>
      <c r="J63" s="198"/>
    </row>
    <row r="64" spans="1:10" s="217" customFormat="1" ht="18.75" customHeight="1">
      <c r="A64" s="218"/>
      <c r="C64" s="219"/>
      <c r="E64" s="219"/>
      <c r="I64" s="198"/>
      <c r="J64" s="198"/>
    </row>
    <row r="65" spans="1:10" s="217" customFormat="1" ht="18.75" customHeight="1">
      <c r="A65" s="218"/>
      <c r="C65" s="219"/>
      <c r="E65" s="219"/>
      <c r="I65" s="198"/>
      <c r="J65" s="198"/>
    </row>
    <row r="66" spans="1:10" s="217" customFormat="1" ht="18.75" customHeight="1">
      <c r="A66" s="218"/>
      <c r="C66" s="219"/>
      <c r="E66" s="219"/>
      <c r="I66" s="198"/>
      <c r="J66" s="198"/>
    </row>
    <row r="67" spans="1:10" s="217" customFormat="1" ht="18.75" customHeight="1">
      <c r="A67" s="218"/>
      <c r="C67" s="219"/>
      <c r="E67" s="219"/>
      <c r="I67" s="198"/>
      <c r="J67" s="198"/>
    </row>
    <row r="68" spans="1:10" s="217" customFormat="1" ht="18.75" customHeight="1">
      <c r="A68" s="218"/>
      <c r="C68" s="219"/>
      <c r="E68" s="219"/>
      <c r="I68" s="198"/>
      <c r="J68" s="198"/>
    </row>
    <row r="69" spans="1:10" s="217" customFormat="1" ht="18.75" customHeight="1">
      <c r="A69" s="218"/>
      <c r="C69" s="219"/>
      <c r="E69" s="219"/>
      <c r="I69" s="198"/>
      <c r="J69" s="198"/>
    </row>
    <row r="70" spans="1:10" s="217" customFormat="1" ht="18.75" customHeight="1">
      <c r="A70" s="218"/>
      <c r="C70" s="219"/>
      <c r="E70" s="219"/>
      <c r="I70" s="198"/>
      <c r="J70" s="198"/>
    </row>
    <row r="71" spans="1:10" s="217" customFormat="1" ht="18.75" customHeight="1">
      <c r="A71" s="218"/>
      <c r="C71" s="219"/>
      <c r="E71" s="219"/>
      <c r="I71" s="198"/>
      <c r="J71" s="198"/>
    </row>
    <row r="72" spans="1:10" s="217" customFormat="1" ht="18.75" customHeight="1">
      <c r="A72" s="218"/>
      <c r="C72" s="219"/>
      <c r="E72" s="219"/>
      <c r="I72" s="198"/>
      <c r="J72" s="198"/>
    </row>
    <row r="73" spans="1:10" s="217" customFormat="1" ht="18.75" customHeight="1">
      <c r="A73" s="218"/>
      <c r="C73" s="219"/>
      <c r="E73" s="219"/>
      <c r="I73" s="198"/>
      <c r="J73" s="198"/>
    </row>
    <row r="74" spans="1:10" s="217" customFormat="1" ht="18.75" customHeight="1">
      <c r="A74" s="218"/>
      <c r="C74" s="219"/>
      <c r="E74" s="219"/>
      <c r="I74" s="198"/>
      <c r="J74" s="198"/>
    </row>
    <row r="75" spans="1:10" s="217" customFormat="1" ht="18.75" customHeight="1">
      <c r="A75" s="218"/>
      <c r="C75" s="219"/>
      <c r="E75" s="219"/>
      <c r="I75" s="198"/>
      <c r="J75" s="198"/>
    </row>
    <row r="76" spans="1:10" s="217" customFormat="1" ht="18.75" customHeight="1">
      <c r="A76" s="218"/>
      <c r="C76" s="219"/>
      <c r="E76" s="219"/>
      <c r="I76" s="198"/>
      <c r="J76" s="198"/>
    </row>
    <row r="77" spans="1:10" s="217" customFormat="1" ht="18.75" customHeight="1">
      <c r="A77" s="218"/>
      <c r="C77" s="219"/>
      <c r="E77" s="219"/>
      <c r="I77" s="198"/>
      <c r="J77" s="198"/>
    </row>
    <row r="78" spans="1:10" s="217" customFormat="1" ht="18.75" customHeight="1">
      <c r="A78" s="218"/>
      <c r="C78" s="219"/>
      <c r="E78" s="219"/>
      <c r="I78" s="198"/>
      <c r="J78" s="198"/>
    </row>
    <row r="79" spans="1:10" s="217" customFormat="1" ht="18.75" customHeight="1">
      <c r="A79" s="218"/>
      <c r="C79" s="219"/>
      <c r="E79" s="219"/>
      <c r="I79" s="198"/>
      <c r="J79" s="198"/>
    </row>
    <row r="80" spans="1:10" s="217" customFormat="1" ht="18.75" customHeight="1">
      <c r="A80" s="218"/>
      <c r="C80" s="219"/>
      <c r="E80" s="219"/>
      <c r="I80" s="198"/>
      <c r="J80" s="198"/>
    </row>
    <row r="81" spans="1:10" s="217" customFormat="1" ht="18.75" customHeight="1">
      <c r="A81" s="218"/>
      <c r="C81" s="219"/>
      <c r="E81" s="219"/>
      <c r="I81" s="198"/>
      <c r="J81" s="198"/>
    </row>
    <row r="82" spans="1:10" s="217" customFormat="1" ht="18.75" customHeight="1">
      <c r="A82" s="218"/>
      <c r="C82" s="219"/>
      <c r="E82" s="219"/>
      <c r="I82" s="198"/>
      <c r="J82" s="198"/>
    </row>
    <row r="83" spans="1:10" s="217" customFormat="1" ht="18.75" customHeight="1">
      <c r="A83" s="218"/>
      <c r="C83" s="219"/>
      <c r="E83" s="219"/>
      <c r="I83" s="198"/>
      <c r="J83" s="198"/>
    </row>
    <row r="84" spans="1:10" s="217" customFormat="1" ht="18.75" customHeight="1">
      <c r="A84" s="218"/>
      <c r="C84" s="219"/>
      <c r="E84" s="219"/>
      <c r="I84" s="198"/>
      <c r="J84" s="198"/>
    </row>
    <row r="85" spans="1:10" s="217" customFormat="1" ht="18.75" customHeight="1">
      <c r="A85" s="218"/>
      <c r="C85" s="219"/>
      <c r="E85" s="219"/>
      <c r="I85" s="198"/>
      <c r="J85" s="198"/>
    </row>
    <row r="86" spans="1:10" s="217" customFormat="1" ht="18.75" customHeight="1">
      <c r="A86" s="218"/>
      <c r="C86" s="219"/>
      <c r="E86" s="219"/>
      <c r="I86" s="198"/>
      <c r="J86" s="198"/>
    </row>
    <row r="87" spans="1:10" s="217" customFormat="1" ht="18.75" customHeight="1">
      <c r="A87" s="218"/>
      <c r="C87" s="219"/>
      <c r="E87" s="219"/>
      <c r="I87" s="198"/>
      <c r="J87" s="198"/>
    </row>
    <row r="88" spans="1:10" s="217" customFormat="1" ht="18.75" customHeight="1">
      <c r="A88" s="218"/>
      <c r="C88" s="219"/>
      <c r="E88" s="219"/>
      <c r="I88" s="198"/>
      <c r="J88" s="198"/>
    </row>
    <row r="89" spans="1:10" s="217" customFormat="1" ht="18.75" customHeight="1">
      <c r="A89" s="218"/>
      <c r="C89" s="219"/>
      <c r="E89" s="219"/>
      <c r="I89" s="198"/>
      <c r="J89" s="198"/>
    </row>
    <row r="90" spans="1:10" s="217" customFormat="1" ht="18.75" customHeight="1">
      <c r="A90" s="218"/>
      <c r="C90" s="219"/>
      <c r="E90" s="219"/>
      <c r="I90" s="198"/>
      <c r="J90" s="198"/>
    </row>
    <row r="91" spans="1:10" s="217" customFormat="1" ht="18.75" customHeight="1">
      <c r="A91" s="218"/>
      <c r="C91" s="219"/>
      <c r="E91" s="219"/>
      <c r="I91" s="198"/>
      <c r="J91" s="198"/>
    </row>
    <row r="92" spans="1:10" s="217" customFormat="1" ht="18.75" customHeight="1">
      <c r="A92" s="218"/>
      <c r="C92" s="219"/>
      <c r="E92" s="219"/>
      <c r="I92" s="198"/>
      <c r="J92" s="198"/>
    </row>
    <row r="93" spans="1:10" s="217" customFormat="1" ht="18.75" customHeight="1">
      <c r="A93" s="218"/>
      <c r="C93" s="219"/>
      <c r="E93" s="219"/>
      <c r="I93" s="198"/>
      <c r="J93" s="198"/>
    </row>
    <row r="94" spans="1:10" s="217" customFormat="1" ht="18.75" customHeight="1">
      <c r="A94" s="218"/>
      <c r="C94" s="219"/>
      <c r="E94" s="219"/>
      <c r="I94" s="198"/>
      <c r="J94" s="198"/>
    </row>
    <row r="95" spans="1:10" s="217" customFormat="1" ht="18.75" customHeight="1">
      <c r="A95" s="218"/>
      <c r="C95" s="219"/>
      <c r="E95" s="219"/>
      <c r="I95" s="198"/>
      <c r="J95" s="198"/>
    </row>
    <row r="96" spans="1:10" s="217" customFormat="1" ht="18.75" customHeight="1">
      <c r="A96" s="218"/>
      <c r="C96" s="219"/>
      <c r="E96" s="219"/>
      <c r="I96" s="198"/>
      <c r="J96" s="198"/>
    </row>
    <row r="97" spans="1:10" s="217" customFormat="1" ht="18.75" customHeight="1">
      <c r="A97" s="218"/>
      <c r="C97" s="219"/>
      <c r="E97" s="219"/>
      <c r="I97" s="198"/>
      <c r="J97" s="198"/>
    </row>
    <row r="98" spans="1:10" s="217" customFormat="1" ht="18.75" customHeight="1">
      <c r="A98" s="218"/>
      <c r="C98" s="219"/>
      <c r="E98" s="219"/>
      <c r="I98" s="198"/>
      <c r="J98" s="198"/>
    </row>
    <row r="99" spans="1:10" s="217" customFormat="1" ht="18.75" customHeight="1">
      <c r="A99" s="218"/>
      <c r="C99" s="219"/>
      <c r="E99" s="219"/>
      <c r="I99" s="198"/>
      <c r="J99" s="198"/>
    </row>
    <row r="100" spans="1:10" s="217" customFormat="1" ht="18.75" customHeight="1">
      <c r="A100" s="218"/>
      <c r="C100" s="219"/>
      <c r="E100" s="219"/>
      <c r="I100" s="198"/>
      <c r="J100" s="198"/>
    </row>
    <row r="101" spans="1:10" s="217" customFormat="1" ht="18.75" customHeight="1">
      <c r="A101" s="218"/>
      <c r="C101" s="219"/>
      <c r="E101" s="219"/>
      <c r="I101" s="198"/>
      <c r="J101" s="198"/>
    </row>
    <row r="102" spans="1:10" s="217" customFormat="1" ht="18.75" customHeight="1">
      <c r="A102" s="218"/>
      <c r="C102" s="219"/>
      <c r="E102" s="219"/>
      <c r="I102" s="198"/>
      <c r="J102" s="198"/>
    </row>
    <row r="103" spans="1:10" s="217" customFormat="1" ht="18.75" customHeight="1">
      <c r="A103" s="218"/>
      <c r="C103" s="219"/>
      <c r="E103" s="219"/>
      <c r="I103" s="198"/>
      <c r="J103" s="198"/>
    </row>
    <row r="104" spans="1:10" s="217" customFormat="1" ht="18.75" customHeight="1">
      <c r="A104" s="218"/>
      <c r="C104" s="219"/>
      <c r="E104" s="219"/>
      <c r="I104" s="198"/>
      <c r="J104" s="198"/>
    </row>
    <row r="105" spans="1:10" s="217" customFormat="1" ht="18.75" customHeight="1">
      <c r="A105" s="218"/>
      <c r="C105" s="219"/>
      <c r="E105" s="219"/>
      <c r="I105" s="198"/>
      <c r="J105" s="198"/>
    </row>
    <row r="106" spans="1:10" s="217" customFormat="1" ht="18.75" customHeight="1">
      <c r="A106" s="218"/>
      <c r="C106" s="219"/>
      <c r="E106" s="219"/>
      <c r="I106" s="198"/>
      <c r="J106" s="198"/>
    </row>
    <row r="107" spans="1:10" s="217" customFormat="1" ht="18.75" customHeight="1">
      <c r="A107" s="218"/>
      <c r="C107" s="219"/>
      <c r="E107" s="219"/>
      <c r="I107" s="198"/>
      <c r="J107" s="198"/>
    </row>
    <row r="108" spans="1:10" s="217" customFormat="1" ht="18.75" customHeight="1">
      <c r="A108" s="218"/>
      <c r="C108" s="219"/>
      <c r="E108" s="219"/>
      <c r="I108" s="198"/>
      <c r="J108" s="198"/>
    </row>
    <row r="109" spans="1:10" s="217" customFormat="1" ht="18.75" customHeight="1">
      <c r="A109" s="218"/>
      <c r="C109" s="219"/>
      <c r="E109" s="219"/>
      <c r="I109" s="198"/>
      <c r="J109" s="198"/>
    </row>
    <row r="110" spans="1:10" s="217" customFormat="1" ht="18.75" customHeight="1">
      <c r="A110" s="218"/>
      <c r="C110" s="219"/>
      <c r="E110" s="219"/>
      <c r="I110" s="198"/>
      <c r="J110" s="198"/>
    </row>
    <row r="111" spans="1:10" s="217" customFormat="1" ht="18.75" customHeight="1">
      <c r="A111" s="218"/>
      <c r="C111" s="219"/>
      <c r="E111" s="219"/>
      <c r="I111" s="198"/>
      <c r="J111" s="198"/>
    </row>
    <row r="112" spans="1:10" s="217" customFormat="1" ht="18.75" customHeight="1">
      <c r="A112" s="218"/>
      <c r="C112" s="219"/>
      <c r="E112" s="219"/>
      <c r="I112" s="198"/>
      <c r="J112" s="198"/>
    </row>
    <row r="113" spans="1:10" s="217" customFormat="1" ht="18.75" customHeight="1">
      <c r="A113" s="218"/>
      <c r="C113" s="219"/>
      <c r="E113" s="219"/>
      <c r="I113" s="198"/>
      <c r="J113" s="198"/>
    </row>
    <row r="114" spans="1:10" s="217" customFormat="1" ht="18.75" customHeight="1">
      <c r="A114" s="218"/>
      <c r="C114" s="219"/>
      <c r="E114" s="219"/>
      <c r="I114" s="198"/>
      <c r="J114" s="198"/>
    </row>
    <row r="115" spans="1:10" s="217" customFormat="1" ht="18.75" customHeight="1">
      <c r="A115" s="218"/>
      <c r="C115" s="219"/>
      <c r="E115" s="219"/>
      <c r="I115" s="198"/>
      <c r="J115" s="198"/>
    </row>
    <row r="116" spans="1:10" s="217" customFormat="1" ht="18.75" customHeight="1">
      <c r="A116" s="218"/>
      <c r="C116" s="219"/>
      <c r="E116" s="219"/>
      <c r="I116" s="198"/>
      <c r="J116" s="198"/>
    </row>
    <row r="117" spans="1:10" s="217" customFormat="1" ht="18.75" customHeight="1">
      <c r="A117" s="218"/>
      <c r="C117" s="219"/>
      <c r="E117" s="219"/>
      <c r="I117" s="198"/>
      <c r="J117" s="198"/>
    </row>
    <row r="118" spans="1:10" s="217" customFormat="1" ht="18.75" customHeight="1">
      <c r="A118" s="218"/>
      <c r="C118" s="219"/>
      <c r="E118" s="219"/>
      <c r="I118" s="198"/>
      <c r="J118" s="198"/>
    </row>
    <row r="119" spans="1:10" s="217" customFormat="1" ht="18.75" customHeight="1">
      <c r="A119" s="218"/>
      <c r="C119" s="219"/>
      <c r="E119" s="219"/>
      <c r="I119" s="198"/>
      <c r="J119" s="198"/>
    </row>
    <row r="120" spans="1:10" s="217" customFormat="1" ht="18.75" customHeight="1">
      <c r="A120" s="218"/>
      <c r="C120" s="219"/>
      <c r="E120" s="219"/>
      <c r="I120" s="198"/>
      <c r="J120" s="198"/>
    </row>
    <row r="121" spans="1:10" s="217" customFormat="1" ht="18.75" customHeight="1">
      <c r="A121" s="218"/>
      <c r="C121" s="219"/>
      <c r="E121" s="219"/>
      <c r="I121" s="198"/>
      <c r="J121" s="198"/>
    </row>
    <row r="122" spans="1:10" s="217" customFormat="1" ht="18.75" customHeight="1">
      <c r="A122" s="218"/>
      <c r="C122" s="219"/>
      <c r="E122" s="219"/>
      <c r="I122" s="198"/>
      <c r="J122" s="198"/>
    </row>
    <row r="123" spans="1:10" s="217" customFormat="1" ht="18.75" customHeight="1">
      <c r="A123" s="218"/>
      <c r="C123" s="219"/>
      <c r="E123" s="219"/>
      <c r="I123" s="198"/>
      <c r="J123" s="198"/>
    </row>
    <row r="124" spans="1:10" s="217" customFormat="1" ht="18.75" customHeight="1">
      <c r="A124" s="218"/>
      <c r="C124" s="219"/>
      <c r="E124" s="219"/>
      <c r="I124" s="198"/>
      <c r="J124" s="198"/>
    </row>
    <row r="125" spans="1:10" s="217" customFormat="1" ht="18.75" customHeight="1">
      <c r="A125" s="218"/>
      <c r="C125" s="219"/>
      <c r="E125" s="219"/>
      <c r="I125" s="198"/>
      <c r="J125" s="198"/>
    </row>
    <row r="126" spans="1:10" s="217" customFormat="1" ht="18.75" customHeight="1">
      <c r="A126" s="218"/>
      <c r="C126" s="219"/>
      <c r="E126" s="219"/>
      <c r="I126" s="198"/>
      <c r="J126" s="198"/>
    </row>
    <row r="127" spans="1:10" s="217" customFormat="1" ht="18.75" customHeight="1">
      <c r="A127" s="218"/>
      <c r="C127" s="219"/>
      <c r="E127" s="219"/>
      <c r="I127" s="198"/>
      <c r="J127" s="198"/>
    </row>
    <row r="128" spans="1:10" s="217" customFormat="1" ht="18.75" customHeight="1">
      <c r="A128" s="218"/>
      <c r="C128" s="219"/>
      <c r="E128" s="219"/>
      <c r="I128" s="198"/>
      <c r="J128" s="198"/>
    </row>
    <row r="129" spans="1:10" s="217" customFormat="1" ht="18.75" customHeight="1">
      <c r="A129" s="218"/>
      <c r="C129" s="219"/>
      <c r="E129" s="219"/>
      <c r="I129" s="198"/>
      <c r="J129" s="198"/>
    </row>
    <row r="130" spans="1:10" s="217" customFormat="1" ht="18.75" customHeight="1">
      <c r="A130" s="218"/>
      <c r="C130" s="219"/>
      <c r="E130" s="219"/>
      <c r="I130" s="198"/>
      <c r="J130" s="198"/>
    </row>
    <row r="131" spans="1:10" s="217" customFormat="1" ht="18.75" customHeight="1">
      <c r="A131" s="218"/>
      <c r="C131" s="219"/>
      <c r="E131" s="219"/>
      <c r="I131" s="198"/>
      <c r="J131" s="198"/>
    </row>
    <row r="132" spans="1:10" s="217" customFormat="1" ht="18.75" customHeight="1">
      <c r="A132" s="218"/>
      <c r="C132" s="219"/>
      <c r="E132" s="219"/>
      <c r="I132" s="198"/>
      <c r="J132" s="198"/>
    </row>
    <row r="133" spans="1:10" s="217" customFormat="1" ht="18.75" customHeight="1">
      <c r="A133" s="218"/>
      <c r="C133" s="219"/>
      <c r="E133" s="219"/>
      <c r="I133" s="198"/>
      <c r="J133" s="198"/>
    </row>
    <row r="134" spans="1:10" s="217" customFormat="1" ht="18.75" customHeight="1">
      <c r="A134" s="218"/>
      <c r="C134" s="219"/>
      <c r="E134" s="219"/>
      <c r="I134" s="198"/>
      <c r="J134" s="198"/>
    </row>
    <row r="135" spans="1:10" s="217" customFormat="1" ht="18.75" customHeight="1">
      <c r="A135" s="218"/>
      <c r="C135" s="219"/>
      <c r="E135" s="219"/>
      <c r="I135" s="198"/>
      <c r="J135" s="198"/>
    </row>
    <row r="136" spans="1:10" s="217" customFormat="1" ht="18.75" customHeight="1">
      <c r="A136" s="218"/>
      <c r="C136" s="219"/>
      <c r="E136" s="219"/>
      <c r="I136" s="198"/>
      <c r="J136" s="198"/>
    </row>
    <row r="137" spans="1:10" s="217" customFormat="1" ht="18.75" customHeight="1">
      <c r="A137" s="218"/>
      <c r="C137" s="219"/>
      <c r="E137" s="219"/>
      <c r="I137" s="198"/>
      <c r="J137" s="198"/>
    </row>
    <row r="138" spans="1:10" s="217" customFormat="1" ht="18.75" customHeight="1">
      <c r="A138" s="218"/>
      <c r="C138" s="219"/>
      <c r="E138" s="219"/>
      <c r="I138" s="198"/>
      <c r="J138" s="198"/>
    </row>
    <row r="139" spans="1:10" s="217" customFormat="1" ht="18.75" customHeight="1">
      <c r="A139" s="218"/>
      <c r="C139" s="219"/>
      <c r="E139" s="219"/>
      <c r="I139" s="198"/>
      <c r="J139" s="198"/>
    </row>
    <row r="140" spans="1:10" s="217" customFormat="1" ht="18.75" customHeight="1">
      <c r="A140" s="218"/>
      <c r="C140" s="219"/>
      <c r="E140" s="219"/>
      <c r="I140" s="198"/>
      <c r="J140" s="198"/>
    </row>
    <row r="141" spans="1:10" s="217" customFormat="1" ht="18.75" customHeight="1">
      <c r="A141" s="218"/>
      <c r="C141" s="219"/>
      <c r="E141" s="219"/>
      <c r="I141" s="198"/>
      <c r="J141" s="198"/>
    </row>
    <row r="142" spans="1:10" s="217" customFormat="1" ht="18.75" customHeight="1">
      <c r="A142" s="218"/>
      <c r="C142" s="219"/>
      <c r="E142" s="219"/>
      <c r="I142" s="198"/>
      <c r="J142" s="198"/>
    </row>
    <row r="143" spans="1:10" s="217" customFormat="1" ht="18.75" customHeight="1">
      <c r="A143" s="218"/>
      <c r="C143" s="219"/>
      <c r="E143" s="219"/>
      <c r="I143" s="198"/>
      <c r="J143" s="198"/>
    </row>
    <row r="144" spans="1:10" s="217" customFormat="1" ht="18.75" customHeight="1">
      <c r="A144" s="218"/>
      <c r="C144" s="219"/>
      <c r="E144" s="219"/>
      <c r="I144" s="198"/>
      <c r="J144" s="198"/>
    </row>
    <row r="145" spans="1:10" s="217" customFormat="1" ht="18.75" customHeight="1">
      <c r="A145" s="218"/>
      <c r="C145" s="219"/>
      <c r="E145" s="219"/>
      <c r="I145" s="198"/>
      <c r="J145" s="198"/>
    </row>
    <row r="146" spans="1:10" s="217" customFormat="1" ht="18.75" customHeight="1">
      <c r="A146" s="218"/>
      <c r="C146" s="219"/>
      <c r="E146" s="219"/>
      <c r="I146" s="198"/>
      <c r="J146" s="198"/>
    </row>
    <row r="147" spans="1:10" s="217" customFormat="1" ht="18.75" customHeight="1">
      <c r="A147" s="218"/>
      <c r="C147" s="219"/>
      <c r="E147" s="219"/>
      <c r="I147" s="198"/>
      <c r="J147" s="198"/>
    </row>
    <row r="148" spans="1:10" s="217" customFormat="1" ht="18.75" customHeight="1">
      <c r="A148" s="218"/>
      <c r="C148" s="219"/>
      <c r="E148" s="219"/>
      <c r="I148" s="198"/>
      <c r="J148" s="198"/>
    </row>
    <row r="149" spans="1:10" s="217" customFormat="1" ht="18.75" customHeight="1">
      <c r="A149" s="218"/>
      <c r="C149" s="219"/>
      <c r="E149" s="219"/>
      <c r="I149" s="198"/>
      <c r="J149" s="198"/>
    </row>
    <row r="150" spans="1:10" s="217" customFormat="1" ht="18.75" customHeight="1">
      <c r="A150" s="218"/>
      <c r="C150" s="219"/>
      <c r="E150" s="219"/>
      <c r="I150" s="198"/>
      <c r="J150" s="198"/>
    </row>
    <row r="151" spans="1:10" s="217" customFormat="1" ht="18.75" customHeight="1">
      <c r="A151" s="218"/>
      <c r="C151" s="219"/>
      <c r="E151" s="219"/>
      <c r="I151" s="198"/>
      <c r="J151" s="198"/>
    </row>
    <row r="152" spans="1:10" s="217" customFormat="1" ht="18.75" customHeight="1">
      <c r="A152" s="218"/>
      <c r="C152" s="219"/>
      <c r="E152" s="219"/>
      <c r="I152" s="198"/>
      <c r="J152" s="198"/>
    </row>
    <row r="153" spans="1:10" s="217" customFormat="1" ht="18.75" customHeight="1">
      <c r="A153" s="218"/>
      <c r="C153" s="219"/>
      <c r="E153" s="219"/>
      <c r="I153" s="198"/>
      <c r="J153" s="198"/>
    </row>
    <row r="154" spans="1:10" s="217" customFormat="1" ht="18.75" customHeight="1">
      <c r="A154" s="218"/>
      <c r="C154" s="219"/>
      <c r="E154" s="219"/>
      <c r="I154" s="198"/>
      <c r="J154" s="198"/>
    </row>
    <row r="155" spans="1:10" s="217" customFormat="1" ht="18.75" customHeight="1">
      <c r="A155" s="218"/>
      <c r="C155" s="219"/>
      <c r="E155" s="219"/>
      <c r="I155" s="198"/>
      <c r="J155" s="198"/>
    </row>
    <row r="156" spans="1:10" s="217" customFormat="1" ht="18.75" customHeight="1">
      <c r="A156" s="218"/>
      <c r="C156" s="219"/>
      <c r="E156" s="219"/>
      <c r="I156" s="198"/>
      <c r="J156" s="198"/>
    </row>
    <row r="157" spans="1:10" s="217" customFormat="1" ht="18.75" customHeight="1">
      <c r="A157" s="218"/>
      <c r="C157" s="219"/>
      <c r="E157" s="219"/>
      <c r="I157" s="198"/>
      <c r="J157" s="198"/>
    </row>
    <row r="158" spans="1:10" s="217" customFormat="1" ht="18.75" customHeight="1">
      <c r="A158" s="218"/>
      <c r="C158" s="219"/>
      <c r="E158" s="219"/>
      <c r="I158" s="198"/>
      <c r="J158" s="198"/>
    </row>
    <row r="159" spans="1:10" s="217" customFormat="1" ht="18.75" customHeight="1">
      <c r="A159" s="218"/>
      <c r="C159" s="219"/>
      <c r="E159" s="219"/>
      <c r="I159" s="198"/>
      <c r="J159" s="198"/>
    </row>
    <row r="160" spans="1:10" s="217" customFormat="1" ht="18.75" customHeight="1">
      <c r="A160" s="218"/>
      <c r="C160" s="219"/>
      <c r="E160" s="219"/>
      <c r="I160" s="198"/>
      <c r="J160" s="198"/>
    </row>
    <row r="161" spans="1:10" s="217" customFormat="1" ht="18.75" customHeight="1">
      <c r="A161" s="218"/>
      <c r="C161" s="219"/>
      <c r="E161" s="219"/>
      <c r="I161" s="198"/>
      <c r="J161" s="198"/>
    </row>
    <row r="162" spans="1:10" s="217" customFormat="1" ht="18.75" customHeight="1">
      <c r="A162" s="218"/>
      <c r="C162" s="219"/>
      <c r="E162" s="219"/>
      <c r="I162" s="198"/>
      <c r="J162" s="198"/>
    </row>
    <row r="163" spans="1:10" s="217" customFormat="1" ht="18.75" customHeight="1">
      <c r="A163" s="218"/>
      <c r="C163" s="219"/>
      <c r="E163" s="219"/>
      <c r="I163" s="198"/>
      <c r="J163" s="198"/>
    </row>
    <row r="164" spans="1:10" s="217" customFormat="1" ht="18.75" customHeight="1">
      <c r="A164" s="218"/>
      <c r="C164" s="219"/>
      <c r="E164" s="219"/>
      <c r="I164" s="198"/>
      <c r="J164" s="198"/>
    </row>
    <row r="165" spans="1:10" s="217" customFormat="1" ht="18.75" customHeight="1">
      <c r="A165" s="218"/>
      <c r="C165" s="219"/>
      <c r="E165" s="219"/>
      <c r="I165" s="198"/>
      <c r="J165" s="198"/>
    </row>
    <row r="166" spans="1:10" s="217" customFormat="1" ht="18.75" customHeight="1">
      <c r="A166" s="218"/>
      <c r="C166" s="219"/>
      <c r="E166" s="219"/>
      <c r="I166" s="198"/>
      <c r="J166" s="198"/>
    </row>
    <row r="167" spans="1:10" s="217" customFormat="1" ht="18.75" customHeight="1">
      <c r="A167" s="218"/>
      <c r="C167" s="219"/>
      <c r="E167" s="219"/>
      <c r="I167" s="198"/>
      <c r="J167" s="198"/>
    </row>
    <row r="168" spans="1:10" s="217" customFormat="1" ht="18.75" customHeight="1">
      <c r="A168" s="218"/>
      <c r="C168" s="219"/>
      <c r="E168" s="219"/>
      <c r="I168" s="198"/>
      <c r="J168" s="198"/>
    </row>
    <row r="169" spans="1:10" s="217" customFormat="1" ht="18.75" customHeight="1">
      <c r="A169" s="218"/>
      <c r="C169" s="219"/>
      <c r="E169" s="219"/>
      <c r="I169" s="198"/>
      <c r="J169" s="198"/>
    </row>
    <row r="170" spans="1:10" s="217" customFormat="1" ht="18.75" customHeight="1">
      <c r="A170" s="218"/>
      <c r="C170" s="219"/>
      <c r="E170" s="219"/>
      <c r="I170" s="198"/>
      <c r="J170" s="198"/>
    </row>
    <row r="171" spans="1:10" s="217" customFormat="1" ht="18.75" customHeight="1">
      <c r="A171" s="218"/>
      <c r="C171" s="219"/>
      <c r="E171" s="219"/>
      <c r="I171" s="198"/>
      <c r="J171" s="198"/>
    </row>
    <row r="172" spans="1:10" s="217" customFormat="1" ht="18.75" customHeight="1">
      <c r="A172" s="218"/>
      <c r="C172" s="219"/>
      <c r="E172" s="219"/>
      <c r="I172" s="198"/>
      <c r="J172" s="198"/>
    </row>
    <row r="173" spans="1:10" s="217" customFormat="1" ht="18.75" customHeight="1">
      <c r="A173" s="218"/>
      <c r="C173" s="219"/>
      <c r="E173" s="219"/>
      <c r="I173" s="198"/>
      <c r="J173" s="198"/>
    </row>
    <row r="174" spans="1:10" s="217" customFormat="1" ht="18.75" customHeight="1">
      <c r="A174" s="218"/>
      <c r="C174" s="219"/>
      <c r="E174" s="219"/>
      <c r="I174" s="198"/>
      <c r="J174" s="198"/>
    </row>
    <row r="175" spans="1:10" s="217" customFormat="1" ht="18.75" customHeight="1">
      <c r="A175" s="218"/>
      <c r="C175" s="219"/>
      <c r="E175" s="219"/>
      <c r="I175" s="198"/>
      <c r="J175" s="198"/>
    </row>
    <row r="176" spans="1:10" s="217" customFormat="1" ht="18.75" customHeight="1">
      <c r="A176" s="218"/>
      <c r="C176" s="219"/>
      <c r="E176" s="219"/>
      <c r="I176" s="198"/>
      <c r="J176" s="198"/>
    </row>
    <row r="177" spans="1:10" s="217" customFormat="1" ht="18.75" customHeight="1">
      <c r="A177" s="218"/>
      <c r="C177" s="219"/>
      <c r="E177" s="219"/>
      <c r="I177" s="198"/>
      <c r="J177" s="198"/>
    </row>
    <row r="178" spans="1:10" s="217" customFormat="1" ht="18.75" customHeight="1">
      <c r="A178" s="218"/>
      <c r="C178" s="219"/>
      <c r="E178" s="219"/>
      <c r="I178" s="198"/>
      <c r="J178" s="198"/>
    </row>
    <row r="179" spans="1:10" s="217" customFormat="1" ht="18.75" customHeight="1">
      <c r="A179" s="218"/>
      <c r="C179" s="219"/>
      <c r="E179" s="219"/>
      <c r="I179" s="198"/>
      <c r="J179" s="198"/>
    </row>
    <row r="180" spans="1:10" s="217" customFormat="1" ht="18.75" customHeight="1">
      <c r="A180" s="218"/>
      <c r="C180" s="219"/>
      <c r="E180" s="219"/>
      <c r="I180" s="198"/>
      <c r="J180" s="198"/>
    </row>
    <row r="181" spans="1:10" s="217" customFormat="1" ht="18.75" customHeight="1">
      <c r="A181" s="218"/>
      <c r="C181" s="219"/>
      <c r="E181" s="219"/>
      <c r="I181" s="198"/>
      <c r="J181" s="198"/>
    </row>
    <row r="182" spans="1:10" s="217" customFormat="1" ht="18.75" customHeight="1">
      <c r="A182" s="218"/>
      <c r="C182" s="219"/>
      <c r="E182" s="219"/>
      <c r="I182" s="198"/>
      <c r="J182" s="198"/>
    </row>
    <row r="183" spans="1:10" s="217" customFormat="1" ht="18.75" customHeight="1">
      <c r="A183" s="218"/>
      <c r="C183" s="219"/>
      <c r="E183" s="219"/>
      <c r="I183" s="198"/>
      <c r="J183" s="198"/>
    </row>
    <row r="184" spans="1:10" s="217" customFormat="1" ht="18.75" customHeight="1">
      <c r="A184" s="218"/>
      <c r="C184" s="219"/>
      <c r="E184" s="219"/>
      <c r="I184" s="198"/>
      <c r="J184" s="198"/>
    </row>
    <row r="185" spans="1:10" s="217" customFormat="1" ht="18.75" customHeight="1">
      <c r="A185" s="218"/>
      <c r="C185" s="219"/>
      <c r="E185" s="219"/>
      <c r="I185" s="198"/>
      <c r="J185" s="198"/>
    </row>
    <row r="186" spans="1:10" s="217" customFormat="1" ht="18.75" customHeight="1">
      <c r="A186" s="218"/>
      <c r="C186" s="219"/>
      <c r="E186" s="219"/>
      <c r="I186" s="198"/>
      <c r="J186" s="198"/>
    </row>
    <row r="187" spans="1:10" s="217" customFormat="1" ht="18.75" customHeight="1">
      <c r="A187" s="218"/>
      <c r="C187" s="219"/>
      <c r="E187" s="219"/>
      <c r="I187" s="198"/>
      <c r="J187" s="198"/>
    </row>
    <row r="188" spans="1:10" s="217" customFormat="1" ht="18.75" customHeight="1">
      <c r="A188" s="218"/>
      <c r="C188" s="219"/>
      <c r="E188" s="219"/>
      <c r="I188" s="198"/>
      <c r="J188" s="198"/>
    </row>
    <row r="189" spans="1:10" s="217" customFormat="1" ht="18.75" customHeight="1">
      <c r="A189" s="218"/>
      <c r="C189" s="219"/>
      <c r="E189" s="219"/>
      <c r="I189" s="198"/>
      <c r="J189" s="198"/>
    </row>
    <row r="190" spans="1:10" s="217" customFormat="1" ht="18.75" customHeight="1">
      <c r="A190" s="218"/>
      <c r="C190" s="219"/>
      <c r="E190" s="219"/>
      <c r="I190" s="198"/>
      <c r="J190" s="198"/>
    </row>
    <row r="191" spans="1:10" s="217" customFormat="1" ht="18.75" customHeight="1">
      <c r="A191" s="218"/>
      <c r="C191" s="219"/>
      <c r="E191" s="219"/>
      <c r="I191" s="198"/>
      <c r="J191" s="198"/>
    </row>
    <row r="192" spans="1:10" s="217" customFormat="1" ht="18.75" customHeight="1">
      <c r="A192" s="218"/>
      <c r="C192" s="219"/>
      <c r="E192" s="219"/>
      <c r="I192" s="198"/>
      <c r="J192" s="198"/>
    </row>
    <row r="193" spans="1:10" s="217" customFormat="1" ht="18.75" customHeight="1">
      <c r="A193" s="218"/>
      <c r="C193" s="219"/>
      <c r="E193" s="219"/>
      <c r="I193" s="198"/>
      <c r="J193" s="198"/>
    </row>
    <row r="194" spans="1:10" s="217" customFormat="1" ht="18.75" customHeight="1">
      <c r="A194" s="218"/>
      <c r="C194" s="219"/>
      <c r="E194" s="219"/>
      <c r="I194" s="198"/>
      <c r="J194" s="198"/>
    </row>
    <row r="195" spans="1:10" s="217" customFormat="1" ht="18.75" customHeight="1">
      <c r="A195" s="218"/>
      <c r="C195" s="219"/>
      <c r="E195" s="219"/>
      <c r="I195" s="198"/>
      <c r="J195" s="198"/>
    </row>
    <row r="196" spans="1:10" s="217" customFormat="1" ht="18.75" customHeight="1">
      <c r="A196" s="218"/>
      <c r="C196" s="219"/>
      <c r="E196" s="219"/>
      <c r="I196" s="198"/>
      <c r="J196" s="198"/>
    </row>
  </sheetData>
  <mergeCells count="16">
    <mergeCell ref="C46:D46"/>
    <mergeCell ref="F46:H46"/>
    <mergeCell ref="C47:D47"/>
    <mergeCell ref="F47:H47"/>
    <mergeCell ref="A6:H6"/>
    <mergeCell ref="A19:H19"/>
    <mergeCell ref="C44:D44"/>
    <mergeCell ref="F44:H44"/>
    <mergeCell ref="C45:D45"/>
    <mergeCell ref="F45:H45"/>
    <mergeCell ref="A1:H1"/>
    <mergeCell ref="A2:H2"/>
    <mergeCell ref="A3:A4"/>
    <mergeCell ref="B3:B4"/>
    <mergeCell ref="C3:D3"/>
    <mergeCell ref="E3:H3"/>
  </mergeCells>
  <pageMargins left="1.1811023622047201" right="0.39370078740157505" top="0.69330708661417306" bottom="1.082677165354331" header="0.19645669291338602" footer="0.78740157480314998"/>
  <pageSetup paperSize="0" scale="60" fitToWidth="0" fitToHeight="0" pageOrder="overThenDown" orientation="landscape" horizontalDpi="0" verticalDpi="0" copies="0"/>
  <headerFooter alignWithMargins="0">
    <oddHeader>&amp;C7&amp;R&amp;"Times New Roman1,Regular"&amp;14Продовження додатка 3
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6"/>
  <sheetViews>
    <sheetView workbookViewId="0"/>
  </sheetViews>
  <sheetFormatPr defaultColWidth="5.81640625" defaultRowHeight="18.75" customHeight="1"/>
  <cols>
    <col min="1" max="1" width="59.1796875" style="1" customWidth="1"/>
    <col min="2" max="2" width="10.08984375" style="1" customWidth="1"/>
    <col min="3" max="4" width="13.7265625" style="1" customWidth="1"/>
    <col min="5" max="5" width="13.7265625" style="215" customWidth="1"/>
    <col min="6" max="7" width="13.7265625" style="1" customWidth="1"/>
    <col min="8" max="8" width="12.36328125" style="1" customWidth="1"/>
    <col min="9" max="257" width="6.1796875" style="1" customWidth="1"/>
    <col min="258" max="1024" width="6.1796875" customWidth="1"/>
    <col min="1025" max="1025" width="5.81640625" customWidth="1"/>
  </cols>
  <sheetData>
    <row r="1" spans="1:8" ht="18.75" customHeight="1">
      <c r="A1" s="128" t="s">
        <v>327</v>
      </c>
      <c r="B1" s="128"/>
      <c r="C1" s="128"/>
      <c r="D1" s="128"/>
      <c r="E1" s="128"/>
      <c r="F1" s="128"/>
      <c r="G1" s="128"/>
      <c r="H1" s="128"/>
    </row>
    <row r="2" spans="1:8" ht="18.75" customHeight="1">
      <c r="A2" s="2"/>
      <c r="B2" s="2"/>
      <c r="C2" s="2"/>
      <c r="D2" s="2"/>
      <c r="E2" s="225"/>
      <c r="F2" s="2"/>
      <c r="G2" s="2"/>
      <c r="H2" s="2"/>
    </row>
    <row r="3" spans="1:8" ht="48" customHeight="1">
      <c r="A3" s="248"/>
      <c r="B3" s="249" t="s">
        <v>39</v>
      </c>
      <c r="C3" s="131" t="s">
        <v>215</v>
      </c>
      <c r="D3" s="131"/>
      <c r="E3" s="132" t="s">
        <v>41</v>
      </c>
      <c r="F3" s="132"/>
      <c r="G3" s="132"/>
      <c r="H3" s="132"/>
    </row>
    <row r="4" spans="1:8" ht="38.25" customHeight="1">
      <c r="A4" s="248"/>
      <c r="B4" s="249"/>
      <c r="C4" s="21" t="s">
        <v>299</v>
      </c>
      <c r="D4" s="21" t="s">
        <v>300</v>
      </c>
      <c r="E4" s="144" t="s">
        <v>301</v>
      </c>
      <c r="F4" s="21" t="s">
        <v>302</v>
      </c>
      <c r="G4" s="23" t="s">
        <v>46</v>
      </c>
      <c r="H4" s="23" t="s">
        <v>47</v>
      </c>
    </row>
    <row r="5" spans="1:8" ht="18.75" customHeight="1">
      <c r="A5" s="23">
        <v>1</v>
      </c>
      <c r="B5" s="227">
        <v>2</v>
      </c>
      <c r="C5" s="23">
        <v>3</v>
      </c>
      <c r="D5" s="227">
        <v>4</v>
      </c>
      <c r="E5" s="228">
        <v>5</v>
      </c>
      <c r="F5" s="227">
        <v>6</v>
      </c>
      <c r="G5" s="23">
        <v>7</v>
      </c>
      <c r="H5" s="227">
        <v>8</v>
      </c>
    </row>
    <row r="6" spans="1:8" ht="18.75" customHeight="1">
      <c r="A6" s="229" t="s">
        <v>328</v>
      </c>
      <c r="B6" s="230"/>
      <c r="C6" s="230"/>
      <c r="D6" s="230"/>
      <c r="E6" s="231"/>
      <c r="F6" s="230"/>
      <c r="G6" s="230"/>
      <c r="H6" s="232"/>
    </row>
    <row r="7" spans="1:8" s="235" customFormat="1" ht="25" customHeight="1">
      <c r="A7" s="233" t="s">
        <v>329</v>
      </c>
      <c r="B7" s="234">
        <v>3000</v>
      </c>
      <c r="C7" s="203"/>
      <c r="D7" s="203"/>
      <c r="E7" s="173">
        <f>SUM(E8:E13,E17)</f>
        <v>0</v>
      </c>
      <c r="F7" s="203"/>
      <c r="G7" s="34">
        <f t="shared" ref="G7:G16" si="0">F7-E7</f>
        <v>0</v>
      </c>
      <c r="H7" s="204" t="e">
        <f t="shared" ref="H7:H38" si="1">(F7/E7)*100</f>
        <v>#DIV/0!</v>
      </c>
    </row>
    <row r="8" spans="1:8" ht="19.5" customHeight="1">
      <c r="A8" s="39" t="s">
        <v>330</v>
      </c>
      <c r="B8" s="12">
        <v>3010</v>
      </c>
      <c r="C8" s="70"/>
      <c r="D8" s="168"/>
      <c r="E8" s="149"/>
      <c r="F8" s="168"/>
      <c r="G8" s="70">
        <f t="shared" si="0"/>
        <v>0</v>
      </c>
      <c r="H8" s="150" t="e">
        <f t="shared" si="1"/>
        <v>#DIV/0!</v>
      </c>
    </row>
    <row r="9" spans="1:8" ht="20.149999999999999" customHeight="1">
      <c r="A9" s="39" t="s">
        <v>331</v>
      </c>
      <c r="B9" s="12">
        <v>3020</v>
      </c>
      <c r="C9" s="58"/>
      <c r="D9" s="58"/>
      <c r="E9" s="158"/>
      <c r="F9" s="58"/>
      <c r="G9" s="58">
        <f t="shared" si="0"/>
        <v>0</v>
      </c>
      <c r="H9" s="150" t="e">
        <f t="shared" si="1"/>
        <v>#DIV/0!</v>
      </c>
    </row>
    <row r="10" spans="1:8" ht="20.149999999999999" customHeight="1">
      <c r="A10" s="44" t="s">
        <v>332</v>
      </c>
      <c r="B10" s="146">
        <v>3021</v>
      </c>
      <c r="C10" s="158"/>
      <c r="D10" s="149"/>
      <c r="E10" s="149"/>
      <c r="F10" s="149"/>
      <c r="G10" s="70">
        <f t="shared" si="0"/>
        <v>0</v>
      </c>
      <c r="H10" s="150" t="e">
        <f t="shared" si="1"/>
        <v>#DIV/0!</v>
      </c>
    </row>
    <row r="11" spans="1:8" ht="19.5" customHeight="1">
      <c r="A11" s="39" t="s">
        <v>333</v>
      </c>
      <c r="B11" s="12">
        <v>3030</v>
      </c>
      <c r="C11" s="70"/>
      <c r="D11" s="70"/>
      <c r="E11" s="149"/>
      <c r="F11" s="70"/>
      <c r="G11" s="70">
        <f t="shared" si="0"/>
        <v>0</v>
      </c>
      <c r="H11" s="150" t="e">
        <f t="shared" si="1"/>
        <v>#DIV/0!</v>
      </c>
    </row>
    <row r="12" spans="1:8" ht="20.149999999999999" customHeight="1">
      <c r="A12" s="39" t="s">
        <v>334</v>
      </c>
      <c r="B12" s="12">
        <v>3040</v>
      </c>
      <c r="C12" s="58"/>
      <c r="D12" s="58"/>
      <c r="E12" s="158"/>
      <c r="F12" s="58"/>
      <c r="G12" s="58">
        <f t="shared" si="0"/>
        <v>0</v>
      </c>
      <c r="H12" s="150" t="e">
        <f t="shared" si="1"/>
        <v>#DIV/0!</v>
      </c>
    </row>
    <row r="13" spans="1:8" ht="20.149999999999999" customHeight="1">
      <c r="A13" s="39" t="s">
        <v>335</v>
      </c>
      <c r="B13" s="12">
        <v>3050</v>
      </c>
      <c r="C13" s="97">
        <f>SUM(C14:C16)</f>
        <v>0</v>
      </c>
      <c r="D13" s="97">
        <f>SUM(D14:D16)</f>
        <v>0</v>
      </c>
      <c r="E13" s="158"/>
      <c r="F13" s="97">
        <f>SUM(F14:F16)</f>
        <v>0</v>
      </c>
      <c r="G13" s="58">
        <f t="shared" si="0"/>
        <v>0</v>
      </c>
      <c r="H13" s="150" t="e">
        <f t="shared" si="1"/>
        <v>#DIV/0!</v>
      </c>
    </row>
    <row r="14" spans="1:8" ht="20.149999999999999" customHeight="1">
      <c r="A14" s="39" t="s">
        <v>336</v>
      </c>
      <c r="B14" s="12">
        <v>3051</v>
      </c>
      <c r="C14" s="58"/>
      <c r="D14" s="58"/>
      <c r="E14" s="158"/>
      <c r="F14" s="58"/>
      <c r="G14" s="58">
        <f t="shared" si="0"/>
        <v>0</v>
      </c>
      <c r="H14" s="150" t="e">
        <f t="shared" si="1"/>
        <v>#DIV/0!</v>
      </c>
    </row>
    <row r="15" spans="1:8" ht="20.149999999999999" customHeight="1">
      <c r="A15" s="39" t="s">
        <v>337</v>
      </c>
      <c r="B15" s="12">
        <v>3052</v>
      </c>
      <c r="C15" s="58"/>
      <c r="D15" s="58"/>
      <c r="E15" s="158"/>
      <c r="F15" s="58"/>
      <c r="G15" s="58">
        <f t="shared" si="0"/>
        <v>0</v>
      </c>
      <c r="H15" s="150" t="e">
        <f t="shared" si="1"/>
        <v>#DIV/0!</v>
      </c>
    </row>
    <row r="16" spans="1:8" ht="20.149999999999999" customHeight="1">
      <c r="A16" s="39" t="s">
        <v>338</v>
      </c>
      <c r="B16" s="12">
        <v>3053</v>
      </c>
      <c r="C16" s="58"/>
      <c r="D16" s="58"/>
      <c r="E16" s="158"/>
      <c r="F16" s="58"/>
      <c r="G16" s="58">
        <f t="shared" si="0"/>
        <v>0</v>
      </c>
      <c r="H16" s="150" t="e">
        <f t="shared" si="1"/>
        <v>#DIV/0!</v>
      </c>
    </row>
    <row r="17" spans="1:8" ht="20.149999999999999" customHeight="1">
      <c r="A17" s="39" t="s">
        <v>339</v>
      </c>
      <c r="B17" s="12">
        <v>3060</v>
      </c>
      <c r="C17" s="70"/>
      <c r="D17" s="70"/>
      <c r="E17" s="149"/>
      <c r="F17" s="70"/>
      <c r="G17" s="70"/>
      <c r="H17" s="150" t="e">
        <f t="shared" si="1"/>
        <v>#DIV/0!</v>
      </c>
    </row>
    <row r="18" spans="1:8" ht="19.5" customHeight="1">
      <c r="A18" s="46" t="s">
        <v>340</v>
      </c>
      <c r="B18" s="202">
        <v>3100</v>
      </c>
      <c r="C18" s="33">
        <f>SUM(C19:C21,C25,C35,C36)</f>
        <v>0</v>
      </c>
      <c r="D18" s="203">
        <f>SUM(D19:D21,D25,D35,D36)</f>
        <v>0</v>
      </c>
      <c r="E18" s="173">
        <f>E19+E20+E25+E34</f>
        <v>0</v>
      </c>
      <c r="F18" s="203"/>
      <c r="G18" s="34">
        <f t="shared" ref="G18:G49" si="2">F18-E18</f>
        <v>0</v>
      </c>
      <c r="H18" s="204" t="e">
        <f t="shared" si="1"/>
        <v>#DIV/0!</v>
      </c>
    </row>
    <row r="19" spans="1:8" ht="19.5" customHeight="1">
      <c r="A19" s="39" t="s">
        <v>341</v>
      </c>
      <c r="B19" s="12">
        <v>3110</v>
      </c>
      <c r="C19" s="70"/>
      <c r="D19" s="236"/>
      <c r="E19" s="149"/>
      <c r="F19" s="236"/>
      <c r="G19" s="58">
        <f t="shared" si="2"/>
        <v>0</v>
      </c>
      <c r="H19" s="150" t="e">
        <f t="shared" si="1"/>
        <v>#DIV/0!</v>
      </c>
    </row>
    <row r="20" spans="1:8" ht="19.5" customHeight="1">
      <c r="A20" s="39" t="s">
        <v>342</v>
      </c>
      <c r="B20" s="12">
        <v>3120</v>
      </c>
      <c r="C20" s="70"/>
      <c r="D20" s="236"/>
      <c r="E20" s="149"/>
      <c r="F20" s="236"/>
      <c r="G20" s="70">
        <f t="shared" si="2"/>
        <v>0</v>
      </c>
      <c r="H20" s="150" t="e">
        <f t="shared" si="1"/>
        <v>#DIV/0!</v>
      </c>
    </row>
    <row r="21" spans="1:8" ht="19.5" customHeight="1">
      <c r="A21" s="39" t="s">
        <v>343</v>
      </c>
      <c r="B21" s="12">
        <v>3130</v>
      </c>
      <c r="C21" s="97"/>
      <c r="D21" s="237">
        <f>SUM(D22:D24)</f>
        <v>0</v>
      </c>
      <c r="E21" s="158"/>
      <c r="F21" s="237">
        <f>SUM(F22:F24)</f>
        <v>0</v>
      </c>
      <c r="G21" s="58">
        <f t="shared" si="2"/>
        <v>0</v>
      </c>
      <c r="H21" s="150" t="e">
        <f t="shared" si="1"/>
        <v>#DIV/0!</v>
      </c>
    </row>
    <row r="22" spans="1:8" ht="19.5" customHeight="1">
      <c r="A22" s="39" t="s">
        <v>336</v>
      </c>
      <c r="B22" s="12">
        <v>3131</v>
      </c>
      <c r="C22" s="58"/>
      <c r="D22" s="183"/>
      <c r="E22" s="158"/>
      <c r="F22" s="183"/>
      <c r="G22" s="58">
        <f t="shared" si="2"/>
        <v>0</v>
      </c>
      <c r="H22" s="150" t="e">
        <f t="shared" si="1"/>
        <v>#DIV/0!</v>
      </c>
    </row>
    <row r="23" spans="1:8" ht="19.5" customHeight="1">
      <c r="A23" s="39" t="s">
        <v>337</v>
      </c>
      <c r="B23" s="12">
        <v>3132</v>
      </c>
      <c r="C23" s="58"/>
      <c r="D23" s="183"/>
      <c r="E23" s="158"/>
      <c r="F23" s="183"/>
      <c r="G23" s="58">
        <f t="shared" si="2"/>
        <v>0</v>
      </c>
      <c r="H23" s="150" t="e">
        <f t="shared" si="1"/>
        <v>#DIV/0!</v>
      </c>
    </row>
    <row r="24" spans="1:8" ht="19.5" customHeight="1">
      <c r="A24" s="39" t="s">
        <v>338</v>
      </c>
      <c r="B24" s="12">
        <v>3133</v>
      </c>
      <c r="C24" s="58"/>
      <c r="D24" s="183"/>
      <c r="E24" s="158"/>
      <c r="F24" s="183"/>
      <c r="G24" s="58">
        <f t="shared" si="2"/>
        <v>0</v>
      </c>
      <c r="H24" s="150" t="e">
        <f t="shared" si="1"/>
        <v>#DIV/0!</v>
      </c>
    </row>
    <row r="25" spans="1:8" ht="28.5" customHeight="1">
      <c r="A25" s="39" t="s">
        <v>344</v>
      </c>
      <c r="B25" s="12">
        <v>3140</v>
      </c>
      <c r="C25" s="238">
        <f>SUM(C26:C31,C34)</f>
        <v>0</v>
      </c>
      <c r="D25" s="239">
        <f>SUM(D26:D31,D34)</f>
        <v>0</v>
      </c>
      <c r="E25" s="149"/>
      <c r="F25" s="239"/>
      <c r="G25" s="70">
        <f t="shared" si="2"/>
        <v>0</v>
      </c>
      <c r="H25" s="150" t="e">
        <f t="shared" si="1"/>
        <v>#DIV/0!</v>
      </c>
    </row>
    <row r="26" spans="1:8" ht="19.5" customHeight="1">
      <c r="A26" s="39" t="s">
        <v>115</v>
      </c>
      <c r="B26" s="12">
        <v>3141</v>
      </c>
      <c r="C26" s="58"/>
      <c r="D26" s="183"/>
      <c r="E26" s="158"/>
      <c r="F26" s="70"/>
      <c r="G26" s="70">
        <f t="shared" si="2"/>
        <v>0</v>
      </c>
      <c r="H26" s="150" t="e">
        <f t="shared" si="1"/>
        <v>#DIV/0!</v>
      </c>
    </row>
    <row r="27" spans="1:8" ht="19.5" customHeight="1">
      <c r="A27" s="39" t="s">
        <v>345</v>
      </c>
      <c r="B27" s="12">
        <v>3142</v>
      </c>
      <c r="C27" s="70"/>
      <c r="D27" s="236"/>
      <c r="E27" s="149"/>
      <c r="F27" s="236"/>
      <c r="G27" s="70">
        <f t="shared" si="2"/>
        <v>0</v>
      </c>
      <c r="H27" s="150" t="e">
        <f t="shared" si="1"/>
        <v>#DIV/0!</v>
      </c>
    </row>
    <row r="28" spans="1:8" ht="19.5" customHeight="1">
      <c r="A28" s="39" t="s">
        <v>306</v>
      </c>
      <c r="B28" s="12">
        <v>3143</v>
      </c>
      <c r="C28" s="70"/>
      <c r="D28" s="236"/>
      <c r="E28" s="158"/>
      <c r="F28" s="236"/>
      <c r="G28" s="58">
        <f t="shared" si="2"/>
        <v>0</v>
      </c>
      <c r="H28" s="150" t="e">
        <f t="shared" si="1"/>
        <v>#DIV/0!</v>
      </c>
    </row>
    <row r="29" spans="1:8" ht="19.5" customHeight="1">
      <c r="A29" s="39" t="s">
        <v>346</v>
      </c>
      <c r="B29" s="12">
        <v>3144</v>
      </c>
      <c r="C29" s="70"/>
      <c r="D29" s="236"/>
      <c r="E29" s="149"/>
      <c r="F29" s="236"/>
      <c r="G29" s="70">
        <f t="shared" si="2"/>
        <v>0</v>
      </c>
      <c r="H29" s="150" t="e">
        <f t="shared" si="1"/>
        <v>#DIV/0!</v>
      </c>
    </row>
    <row r="30" spans="1:8" ht="19.5" customHeight="1">
      <c r="A30" s="39" t="s">
        <v>307</v>
      </c>
      <c r="B30" s="12">
        <v>3145</v>
      </c>
      <c r="C30" s="70"/>
      <c r="D30" s="168"/>
      <c r="E30" s="149"/>
      <c r="F30" s="168"/>
      <c r="G30" s="70">
        <f t="shared" si="2"/>
        <v>0</v>
      </c>
      <c r="H30" s="150" t="e">
        <f t="shared" si="1"/>
        <v>#DIV/0!</v>
      </c>
    </row>
    <row r="31" spans="1:8" ht="20.149999999999999" customHeight="1">
      <c r="A31" s="39" t="s">
        <v>347</v>
      </c>
      <c r="B31" s="12">
        <v>3146</v>
      </c>
      <c r="C31" s="97">
        <f>SUM(C32,C33)</f>
        <v>0</v>
      </c>
      <c r="D31" s="237">
        <f>SUM(D32,D33)</f>
        <v>0</v>
      </c>
      <c r="E31" s="158">
        <f>SUM(E32,E33)</f>
        <v>0</v>
      </c>
      <c r="F31" s="97">
        <f>SUM(F32,F33)</f>
        <v>0</v>
      </c>
      <c r="G31" s="58">
        <f t="shared" si="2"/>
        <v>0</v>
      </c>
      <c r="H31" s="150" t="e">
        <f t="shared" si="1"/>
        <v>#DIV/0!</v>
      </c>
    </row>
    <row r="32" spans="1:8" ht="19.5" customHeight="1">
      <c r="A32" s="39" t="s">
        <v>348</v>
      </c>
      <c r="B32" s="12" t="s">
        <v>349</v>
      </c>
      <c r="C32" s="58"/>
      <c r="D32" s="58"/>
      <c r="E32" s="158"/>
      <c r="F32" s="58"/>
      <c r="G32" s="58">
        <f t="shared" si="2"/>
        <v>0</v>
      </c>
      <c r="H32" s="150" t="e">
        <f t="shared" si="1"/>
        <v>#DIV/0!</v>
      </c>
    </row>
    <row r="33" spans="1:8" ht="37.5" customHeight="1">
      <c r="A33" s="39" t="s">
        <v>350</v>
      </c>
      <c r="B33" s="12" t="s">
        <v>351</v>
      </c>
      <c r="C33" s="58"/>
      <c r="D33" s="58"/>
      <c r="E33" s="158"/>
      <c r="F33" s="58"/>
      <c r="G33" s="58">
        <f t="shared" si="2"/>
        <v>0</v>
      </c>
      <c r="H33" s="150" t="e">
        <f t="shared" si="1"/>
        <v>#DIV/0!</v>
      </c>
    </row>
    <row r="34" spans="1:8" ht="19.5" customHeight="1">
      <c r="A34" s="39" t="s">
        <v>352</v>
      </c>
      <c r="B34" s="12">
        <v>3150</v>
      </c>
      <c r="C34" s="70"/>
      <c r="D34" s="236"/>
      <c r="E34" s="149"/>
      <c r="F34" s="236"/>
      <c r="G34" s="70">
        <f t="shared" si="2"/>
        <v>0</v>
      </c>
      <c r="H34" s="150" t="e">
        <f t="shared" si="1"/>
        <v>#DIV/0!</v>
      </c>
    </row>
    <row r="35" spans="1:8" ht="20.149999999999999" customHeight="1">
      <c r="A35" s="39" t="s">
        <v>353</v>
      </c>
      <c r="B35" s="12">
        <v>3160</v>
      </c>
      <c r="C35" s="58"/>
      <c r="D35" s="183"/>
      <c r="E35" s="158"/>
      <c r="F35" s="183"/>
      <c r="G35" s="58">
        <f t="shared" si="2"/>
        <v>0</v>
      </c>
      <c r="H35" s="150" t="e">
        <f t="shared" si="1"/>
        <v>#DIV/0!</v>
      </c>
    </row>
    <row r="36" spans="1:8" ht="32.25" customHeight="1">
      <c r="A36" s="44" t="s">
        <v>354</v>
      </c>
      <c r="B36" s="146">
        <v>3170</v>
      </c>
      <c r="C36" s="149"/>
      <c r="D36" s="211"/>
      <c r="E36" s="149"/>
      <c r="F36" s="211"/>
      <c r="G36" s="149">
        <f t="shared" si="2"/>
        <v>0</v>
      </c>
      <c r="H36" s="163" t="e">
        <f t="shared" si="1"/>
        <v>#DIV/0!</v>
      </c>
    </row>
    <row r="37" spans="1:8" ht="20.149999999999999" customHeight="1">
      <c r="A37" s="240" t="s">
        <v>355</v>
      </c>
      <c r="B37" s="241">
        <v>3195</v>
      </c>
      <c r="C37" s="173">
        <f>C7+C18</f>
        <v>0</v>
      </c>
      <c r="D37" s="82">
        <f>D8+D11+D18</f>
        <v>0</v>
      </c>
      <c r="E37" s="82"/>
      <c r="F37" s="82"/>
      <c r="G37" s="149">
        <f t="shared" si="2"/>
        <v>0</v>
      </c>
      <c r="H37" s="204" t="e">
        <f t="shared" si="1"/>
        <v>#DIV/0!</v>
      </c>
    </row>
    <row r="38" spans="1:8" ht="20.149999999999999" customHeight="1">
      <c r="A38" s="229" t="s">
        <v>356</v>
      </c>
      <c r="B38" s="230"/>
      <c r="C38" s="230"/>
      <c r="D38" s="230"/>
      <c r="E38" s="231"/>
      <c r="F38" s="230"/>
      <c r="G38" s="58">
        <f t="shared" si="2"/>
        <v>0</v>
      </c>
      <c r="H38" s="150" t="e">
        <f t="shared" si="1"/>
        <v>#DIV/0!</v>
      </c>
    </row>
    <row r="39" spans="1:8" ht="20.149999999999999" customHeight="1">
      <c r="A39" s="233" t="s">
        <v>357</v>
      </c>
      <c r="B39" s="234">
        <v>3200</v>
      </c>
      <c r="C39" s="85">
        <f>SUM(C40:C43)</f>
        <v>0</v>
      </c>
      <c r="D39" s="85">
        <f>SUM(D40:D43)</f>
        <v>0</v>
      </c>
      <c r="E39" s="212">
        <f>SUM(E40:E43)</f>
        <v>0</v>
      </c>
      <c r="F39" s="33">
        <f>SUM(F40:F43)</f>
        <v>0</v>
      </c>
      <c r="G39" s="34">
        <f t="shared" si="2"/>
        <v>0</v>
      </c>
      <c r="H39" s="204" t="e">
        <f t="shared" ref="H39:H71" si="3">(F39/E39)*100</f>
        <v>#DIV/0!</v>
      </c>
    </row>
    <row r="40" spans="1:8" ht="20.149999999999999" customHeight="1">
      <c r="A40" s="39" t="s">
        <v>358</v>
      </c>
      <c r="B40" s="12">
        <v>3210</v>
      </c>
      <c r="C40" s="58"/>
      <c r="D40" s="58"/>
      <c r="E40" s="158"/>
      <c r="F40" s="58"/>
      <c r="G40" s="70">
        <f t="shared" si="2"/>
        <v>0</v>
      </c>
      <c r="H40" s="150" t="e">
        <f t="shared" si="3"/>
        <v>#DIV/0!</v>
      </c>
    </row>
    <row r="41" spans="1:8" ht="20.149999999999999" customHeight="1">
      <c r="A41" s="39" t="s">
        <v>359</v>
      </c>
      <c r="B41" s="12">
        <v>3220</v>
      </c>
      <c r="C41" s="58"/>
      <c r="D41" s="58"/>
      <c r="E41" s="158"/>
      <c r="F41" s="58"/>
      <c r="G41" s="70">
        <f t="shared" si="2"/>
        <v>0</v>
      </c>
      <c r="H41" s="150" t="e">
        <f t="shared" si="3"/>
        <v>#DIV/0!</v>
      </c>
    </row>
    <row r="42" spans="1:8" ht="20.149999999999999" customHeight="1">
      <c r="A42" s="39" t="s">
        <v>360</v>
      </c>
      <c r="B42" s="12">
        <v>3230</v>
      </c>
      <c r="C42" s="58"/>
      <c r="D42" s="58"/>
      <c r="E42" s="158"/>
      <c r="F42" s="58"/>
      <c r="G42" s="70">
        <f t="shared" si="2"/>
        <v>0</v>
      </c>
      <c r="H42" s="150" t="e">
        <f t="shared" si="3"/>
        <v>#DIV/0!</v>
      </c>
    </row>
    <row r="43" spans="1:8" ht="20.149999999999999" customHeight="1">
      <c r="A43" s="39" t="s">
        <v>361</v>
      </c>
      <c r="B43" s="12">
        <v>3240</v>
      </c>
      <c r="C43" s="58"/>
      <c r="D43" s="58"/>
      <c r="E43" s="158"/>
      <c r="F43" s="70"/>
      <c r="G43" s="70">
        <f t="shared" si="2"/>
        <v>0</v>
      </c>
      <c r="H43" s="150" t="e">
        <f t="shared" si="3"/>
        <v>#DIV/0!</v>
      </c>
    </row>
    <row r="44" spans="1:8" ht="20.149999999999999" customHeight="1">
      <c r="A44" s="46" t="s">
        <v>362</v>
      </c>
      <c r="B44" s="202">
        <v>3255</v>
      </c>
      <c r="C44" s="85">
        <f>SUM(C45:C49)</f>
        <v>0</v>
      </c>
      <c r="D44" s="85">
        <f>SUM(D45:D49)</f>
        <v>0</v>
      </c>
      <c r="E44" s="212">
        <f>SUM(E45:E49)</f>
        <v>0</v>
      </c>
      <c r="F44" s="33">
        <f>SUM(F45:F49)</f>
        <v>0</v>
      </c>
      <c r="G44" s="34">
        <f t="shared" si="2"/>
        <v>0</v>
      </c>
      <c r="H44" s="204" t="e">
        <f t="shared" si="3"/>
        <v>#DIV/0!</v>
      </c>
    </row>
    <row r="45" spans="1:8" ht="20.149999999999999" customHeight="1">
      <c r="A45" s="39" t="s">
        <v>363</v>
      </c>
      <c r="B45" s="12">
        <v>3260</v>
      </c>
      <c r="C45" s="58" t="s">
        <v>250</v>
      </c>
      <c r="D45" s="58" t="s">
        <v>250</v>
      </c>
      <c r="E45" s="158" t="s">
        <v>250</v>
      </c>
      <c r="F45" s="70"/>
      <c r="G45" s="58" t="e">
        <f t="shared" si="2"/>
        <v>#VALUE!</v>
      </c>
      <c r="H45" s="150" t="e">
        <f t="shared" si="3"/>
        <v>#VALUE!</v>
      </c>
    </row>
    <row r="46" spans="1:8" ht="20.149999999999999" customHeight="1">
      <c r="A46" s="39" t="s">
        <v>364</v>
      </c>
      <c r="B46" s="12">
        <v>3265</v>
      </c>
      <c r="C46" s="58" t="s">
        <v>250</v>
      </c>
      <c r="D46" s="58" t="s">
        <v>250</v>
      </c>
      <c r="E46" s="158" t="s">
        <v>250</v>
      </c>
      <c r="F46" s="70"/>
      <c r="G46" s="58" t="e">
        <f t="shared" si="2"/>
        <v>#VALUE!</v>
      </c>
      <c r="H46" s="150" t="e">
        <f t="shared" si="3"/>
        <v>#VALUE!</v>
      </c>
    </row>
    <row r="47" spans="1:8" ht="20.149999999999999" customHeight="1">
      <c r="A47" s="39" t="s">
        <v>365</v>
      </c>
      <c r="B47" s="12">
        <v>3270</v>
      </c>
      <c r="C47" s="58" t="s">
        <v>250</v>
      </c>
      <c r="D47" s="58" t="s">
        <v>250</v>
      </c>
      <c r="E47" s="158" t="s">
        <v>250</v>
      </c>
      <c r="F47" s="58" t="s">
        <v>250</v>
      </c>
      <c r="G47" s="58" t="e">
        <f t="shared" si="2"/>
        <v>#VALUE!</v>
      </c>
      <c r="H47" s="150" t="e">
        <f t="shared" si="3"/>
        <v>#VALUE!</v>
      </c>
    </row>
    <row r="48" spans="1:8" ht="20.149999999999999" customHeight="1">
      <c r="A48" s="39" t="s">
        <v>366</v>
      </c>
      <c r="B48" s="12">
        <v>3275</v>
      </c>
      <c r="C48" s="58" t="s">
        <v>250</v>
      </c>
      <c r="D48" s="58" t="s">
        <v>250</v>
      </c>
      <c r="E48" s="158" t="s">
        <v>250</v>
      </c>
      <c r="F48" s="58" t="s">
        <v>250</v>
      </c>
      <c r="G48" s="58" t="e">
        <f t="shared" si="2"/>
        <v>#VALUE!</v>
      </c>
      <c r="H48" s="150" t="e">
        <f t="shared" si="3"/>
        <v>#VALUE!</v>
      </c>
    </row>
    <row r="49" spans="1:8" ht="20.149999999999999" customHeight="1">
      <c r="A49" s="39" t="s">
        <v>367</v>
      </c>
      <c r="B49" s="12">
        <v>3280</v>
      </c>
      <c r="C49" s="58" t="s">
        <v>250</v>
      </c>
      <c r="D49" s="58" t="s">
        <v>250</v>
      </c>
      <c r="E49" s="158" t="s">
        <v>250</v>
      </c>
      <c r="F49" s="70"/>
      <c r="G49" s="58" t="e">
        <f t="shared" si="2"/>
        <v>#VALUE!</v>
      </c>
      <c r="H49" s="150" t="e">
        <f t="shared" si="3"/>
        <v>#VALUE!</v>
      </c>
    </row>
    <row r="50" spans="1:8" ht="20.149999999999999" customHeight="1">
      <c r="A50" s="242" t="s">
        <v>131</v>
      </c>
      <c r="B50" s="241">
        <v>3295</v>
      </c>
      <c r="C50" s="85">
        <f>SUM(C39,C44)</f>
        <v>0</v>
      </c>
      <c r="D50" s="85">
        <f>SUM(D39,D44)</f>
        <v>0</v>
      </c>
      <c r="E50" s="212">
        <f>SUM(E39,E44)</f>
        <v>0</v>
      </c>
      <c r="F50" s="33">
        <f>SUM(F39,F44)</f>
        <v>0</v>
      </c>
      <c r="G50" s="51">
        <f t="shared" ref="G50:G81" si="4">F50-E50</f>
        <v>0</v>
      </c>
      <c r="H50" s="204" t="e">
        <f t="shared" si="3"/>
        <v>#DIV/0!</v>
      </c>
    </row>
    <row r="51" spans="1:8" ht="20.149999999999999" customHeight="1">
      <c r="A51" s="229" t="s">
        <v>368</v>
      </c>
      <c r="B51" s="230"/>
      <c r="C51" s="230"/>
      <c r="D51" s="230"/>
      <c r="E51" s="231"/>
      <c r="F51" s="230"/>
      <c r="G51" s="58">
        <f t="shared" si="4"/>
        <v>0</v>
      </c>
      <c r="H51" s="150" t="e">
        <f t="shared" si="3"/>
        <v>#DIV/0!</v>
      </c>
    </row>
    <row r="52" spans="1:8" ht="20.149999999999999" customHeight="1">
      <c r="A52" s="46" t="s">
        <v>369</v>
      </c>
      <c r="B52" s="202">
        <v>3300</v>
      </c>
      <c r="C52" s="85">
        <f>SUM(C53,C54,C58)</f>
        <v>0</v>
      </c>
      <c r="D52" s="85">
        <f>SUM(D53,D54,D58)</f>
        <v>0</v>
      </c>
      <c r="E52" s="212">
        <f>SUM(E53,E54,E58)</f>
        <v>0</v>
      </c>
      <c r="F52" s="33">
        <f>SUM(F53,F54,F58)</f>
        <v>0</v>
      </c>
      <c r="G52" s="51">
        <f t="shared" si="4"/>
        <v>0</v>
      </c>
      <c r="H52" s="204" t="e">
        <f t="shared" si="3"/>
        <v>#DIV/0!</v>
      </c>
    </row>
    <row r="53" spans="1:8" ht="20.149999999999999" customHeight="1">
      <c r="A53" s="39" t="s">
        <v>370</v>
      </c>
      <c r="B53" s="12">
        <v>3310</v>
      </c>
      <c r="C53" s="58"/>
      <c r="D53" s="58"/>
      <c r="E53" s="158"/>
      <c r="F53" s="58"/>
      <c r="G53" s="58">
        <f t="shared" si="4"/>
        <v>0</v>
      </c>
      <c r="H53" s="150" t="e">
        <f t="shared" si="3"/>
        <v>#DIV/0!</v>
      </c>
    </row>
    <row r="54" spans="1:8" ht="20.149999999999999" customHeight="1">
      <c r="A54" s="39" t="s">
        <v>371</v>
      </c>
      <c r="B54" s="12">
        <v>3320</v>
      </c>
      <c r="C54" s="97">
        <f>SUM(C55:C57)</f>
        <v>0</v>
      </c>
      <c r="D54" s="97">
        <f>SUM(D55:D57)</f>
        <v>0</v>
      </c>
      <c r="E54" s="158">
        <f>SUM(E55:E57)</f>
        <v>0</v>
      </c>
      <c r="F54" s="97">
        <f>SUM(F55:F57)</f>
        <v>0</v>
      </c>
      <c r="G54" s="58">
        <f t="shared" si="4"/>
        <v>0</v>
      </c>
      <c r="H54" s="150" t="e">
        <f t="shared" si="3"/>
        <v>#DIV/0!</v>
      </c>
    </row>
    <row r="55" spans="1:8" ht="20.149999999999999" customHeight="1">
      <c r="A55" s="39" t="s">
        <v>336</v>
      </c>
      <c r="B55" s="12">
        <v>3321</v>
      </c>
      <c r="C55" s="58"/>
      <c r="D55" s="58"/>
      <c r="E55" s="158"/>
      <c r="F55" s="58"/>
      <c r="G55" s="58">
        <f t="shared" si="4"/>
        <v>0</v>
      </c>
      <c r="H55" s="150" t="e">
        <f t="shared" si="3"/>
        <v>#DIV/0!</v>
      </c>
    </row>
    <row r="56" spans="1:8" ht="20.149999999999999" customHeight="1">
      <c r="A56" s="39" t="s">
        <v>337</v>
      </c>
      <c r="B56" s="12">
        <v>3322</v>
      </c>
      <c r="C56" s="58"/>
      <c r="D56" s="58"/>
      <c r="E56" s="158"/>
      <c r="F56" s="58"/>
      <c r="G56" s="58">
        <f t="shared" si="4"/>
        <v>0</v>
      </c>
      <c r="H56" s="150" t="e">
        <f t="shared" si="3"/>
        <v>#DIV/0!</v>
      </c>
    </row>
    <row r="57" spans="1:8" ht="20.149999999999999" customHeight="1">
      <c r="A57" s="39" t="s">
        <v>338</v>
      </c>
      <c r="B57" s="12">
        <v>3323</v>
      </c>
      <c r="C57" s="58"/>
      <c r="D57" s="58"/>
      <c r="E57" s="158"/>
      <c r="F57" s="58"/>
      <c r="G57" s="58">
        <f t="shared" si="4"/>
        <v>0</v>
      </c>
      <c r="H57" s="150" t="e">
        <f t="shared" si="3"/>
        <v>#DIV/0!</v>
      </c>
    </row>
    <row r="58" spans="1:8" ht="20.149999999999999" customHeight="1">
      <c r="A58" s="39" t="s">
        <v>372</v>
      </c>
      <c r="B58" s="12">
        <v>3340</v>
      </c>
      <c r="C58" s="58"/>
      <c r="D58" s="58"/>
      <c r="E58" s="158"/>
      <c r="F58" s="70"/>
      <c r="G58" s="58">
        <f t="shared" si="4"/>
        <v>0</v>
      </c>
      <c r="H58" s="150" t="e">
        <f t="shared" si="3"/>
        <v>#DIV/0!</v>
      </c>
    </row>
    <row r="59" spans="1:8" ht="20.149999999999999" customHeight="1">
      <c r="A59" s="46" t="s">
        <v>373</v>
      </c>
      <c r="B59" s="202">
        <v>3345</v>
      </c>
      <c r="C59" s="85">
        <f>SUM(C60,C61,C65,C66)</f>
        <v>0</v>
      </c>
      <c r="D59" s="85">
        <f>SUM(D60,D61,D65,D66)</f>
        <v>0</v>
      </c>
      <c r="E59" s="212">
        <f>SUM(E60,E61,E65,E66)</f>
        <v>0</v>
      </c>
      <c r="F59" s="85">
        <f>SUM(F60,F61,F65,F66)</f>
        <v>0</v>
      </c>
      <c r="G59" s="51">
        <f t="shared" si="4"/>
        <v>0</v>
      </c>
      <c r="H59" s="204" t="e">
        <f t="shared" si="3"/>
        <v>#DIV/0!</v>
      </c>
    </row>
    <row r="60" spans="1:8" ht="20.149999999999999" customHeight="1">
      <c r="A60" s="39" t="s">
        <v>374</v>
      </c>
      <c r="B60" s="12">
        <v>3350</v>
      </c>
      <c r="C60" s="58" t="s">
        <v>250</v>
      </c>
      <c r="D60" s="58" t="s">
        <v>250</v>
      </c>
      <c r="E60" s="158" t="s">
        <v>250</v>
      </c>
      <c r="F60" s="58" t="s">
        <v>250</v>
      </c>
      <c r="G60" s="58" t="e">
        <f t="shared" si="4"/>
        <v>#VALUE!</v>
      </c>
      <c r="H60" s="150" t="e">
        <f t="shared" si="3"/>
        <v>#VALUE!</v>
      </c>
    </row>
    <row r="61" spans="1:8" ht="20.149999999999999" customHeight="1">
      <c r="A61" s="39" t="s">
        <v>375</v>
      </c>
      <c r="B61" s="12">
        <v>3360</v>
      </c>
      <c r="C61" s="97">
        <f>SUM(C62:C64)</f>
        <v>0</v>
      </c>
      <c r="D61" s="97">
        <f>SUM(D62:D64)</f>
        <v>0</v>
      </c>
      <c r="E61" s="158">
        <f>SUM(E62:E64)</f>
        <v>0</v>
      </c>
      <c r="F61" s="97">
        <f>SUM(F62:F64)</f>
        <v>0</v>
      </c>
      <c r="G61" s="58">
        <f t="shared" si="4"/>
        <v>0</v>
      </c>
      <c r="H61" s="150" t="e">
        <f t="shared" si="3"/>
        <v>#DIV/0!</v>
      </c>
    </row>
    <row r="62" spans="1:8" ht="20.149999999999999" customHeight="1">
      <c r="A62" s="39" t="s">
        <v>336</v>
      </c>
      <c r="B62" s="12">
        <v>3361</v>
      </c>
      <c r="C62" s="58" t="s">
        <v>250</v>
      </c>
      <c r="D62" s="58" t="s">
        <v>250</v>
      </c>
      <c r="E62" s="158" t="s">
        <v>250</v>
      </c>
      <c r="F62" s="58" t="s">
        <v>250</v>
      </c>
      <c r="G62" s="58" t="e">
        <f t="shared" si="4"/>
        <v>#VALUE!</v>
      </c>
      <c r="H62" s="150" t="e">
        <f t="shared" si="3"/>
        <v>#VALUE!</v>
      </c>
    </row>
    <row r="63" spans="1:8" ht="20.149999999999999" customHeight="1">
      <c r="A63" s="39" t="s">
        <v>337</v>
      </c>
      <c r="B63" s="12">
        <v>3362</v>
      </c>
      <c r="C63" s="58" t="s">
        <v>250</v>
      </c>
      <c r="D63" s="58" t="s">
        <v>250</v>
      </c>
      <c r="E63" s="158" t="s">
        <v>250</v>
      </c>
      <c r="F63" s="58" t="s">
        <v>250</v>
      </c>
      <c r="G63" s="58" t="e">
        <f t="shared" si="4"/>
        <v>#VALUE!</v>
      </c>
      <c r="H63" s="150" t="e">
        <f t="shared" si="3"/>
        <v>#VALUE!</v>
      </c>
    </row>
    <row r="64" spans="1:8" ht="20.149999999999999" customHeight="1">
      <c r="A64" s="39" t="s">
        <v>338</v>
      </c>
      <c r="B64" s="12">
        <v>3363</v>
      </c>
      <c r="C64" s="58" t="s">
        <v>250</v>
      </c>
      <c r="D64" s="58" t="s">
        <v>250</v>
      </c>
      <c r="E64" s="158" t="s">
        <v>250</v>
      </c>
      <c r="F64" s="58" t="s">
        <v>250</v>
      </c>
      <c r="G64" s="58" t="e">
        <f t="shared" si="4"/>
        <v>#VALUE!</v>
      </c>
      <c r="H64" s="150" t="e">
        <f t="shared" si="3"/>
        <v>#VALUE!</v>
      </c>
    </row>
    <row r="65" spans="1:8" ht="20.149999999999999" customHeight="1">
      <c r="A65" s="39" t="s">
        <v>376</v>
      </c>
      <c r="B65" s="12">
        <v>3370</v>
      </c>
      <c r="C65" s="58" t="s">
        <v>250</v>
      </c>
      <c r="D65" s="58" t="s">
        <v>250</v>
      </c>
      <c r="E65" s="158" t="s">
        <v>250</v>
      </c>
      <c r="F65" s="58" t="s">
        <v>250</v>
      </c>
      <c r="G65" s="58" t="e">
        <f t="shared" si="4"/>
        <v>#VALUE!</v>
      </c>
      <c r="H65" s="150" t="e">
        <f t="shared" si="3"/>
        <v>#VALUE!</v>
      </c>
    </row>
    <row r="66" spans="1:8" ht="20.149999999999999" customHeight="1">
      <c r="A66" s="39" t="s">
        <v>367</v>
      </c>
      <c r="B66" s="12">
        <v>3380</v>
      </c>
      <c r="C66" s="58" t="s">
        <v>250</v>
      </c>
      <c r="D66" s="58" t="s">
        <v>250</v>
      </c>
      <c r="E66" s="158" t="s">
        <v>250</v>
      </c>
      <c r="F66" s="58" t="s">
        <v>250</v>
      </c>
      <c r="G66" s="58" t="e">
        <f t="shared" si="4"/>
        <v>#VALUE!</v>
      </c>
      <c r="H66" s="150" t="e">
        <f t="shared" si="3"/>
        <v>#VALUE!</v>
      </c>
    </row>
    <row r="67" spans="1:8" ht="20.149999999999999" customHeight="1">
      <c r="A67" s="46" t="s">
        <v>377</v>
      </c>
      <c r="B67" s="202">
        <v>3395</v>
      </c>
      <c r="C67" s="85">
        <f>SUM(C52,C59)</f>
        <v>0</v>
      </c>
      <c r="D67" s="85">
        <f>SUM(D52,D59)</f>
        <v>0</v>
      </c>
      <c r="E67" s="212">
        <f>SUM(E52,E59)</f>
        <v>0</v>
      </c>
      <c r="F67" s="85">
        <f>SUM(F52,F59)</f>
        <v>0</v>
      </c>
      <c r="G67" s="51">
        <f t="shared" si="4"/>
        <v>0</v>
      </c>
      <c r="H67" s="204" t="e">
        <f t="shared" si="3"/>
        <v>#DIV/0!</v>
      </c>
    </row>
    <row r="68" spans="1:8" ht="20.149999999999999" customHeight="1">
      <c r="A68" s="243" t="s">
        <v>378</v>
      </c>
      <c r="B68" s="202">
        <v>3400</v>
      </c>
      <c r="C68" s="33">
        <f>SUM(C37,C50,C67)</f>
        <v>0</v>
      </c>
      <c r="D68" s="203">
        <f>SUM(D37,D50,D67)</f>
        <v>0</v>
      </c>
      <c r="E68" s="82">
        <f>SUM(E37,E50,E67)</f>
        <v>0</v>
      </c>
      <c r="F68" s="82">
        <f>F7+F18</f>
        <v>0</v>
      </c>
      <c r="G68" s="34"/>
      <c r="H68" s="204" t="e">
        <f t="shared" si="3"/>
        <v>#DIV/0!</v>
      </c>
    </row>
    <row r="69" spans="1:8" ht="20.149999999999999" customHeight="1">
      <c r="A69" s="39" t="s">
        <v>128</v>
      </c>
      <c r="B69" s="12">
        <v>3405</v>
      </c>
      <c r="C69" s="244"/>
      <c r="D69" s="168"/>
      <c r="E69" s="158"/>
      <c r="F69" s="168"/>
      <c r="G69" s="70">
        <f>F69-E69</f>
        <v>0</v>
      </c>
      <c r="H69" s="150" t="e">
        <f t="shared" si="3"/>
        <v>#DIV/0!</v>
      </c>
    </row>
    <row r="70" spans="1:8" ht="20.149999999999999" customHeight="1">
      <c r="A70" s="76" t="s">
        <v>133</v>
      </c>
      <c r="B70" s="12">
        <v>3410</v>
      </c>
      <c r="C70" s="58"/>
      <c r="D70" s="168"/>
      <c r="E70" s="158"/>
      <c r="F70" s="183"/>
      <c r="G70" s="58">
        <f>F70-E70</f>
        <v>0</v>
      </c>
      <c r="H70" s="150" t="e">
        <f t="shared" si="3"/>
        <v>#DIV/0!</v>
      </c>
    </row>
    <row r="71" spans="1:8" ht="20.149999999999999" customHeight="1">
      <c r="A71" s="39" t="s">
        <v>134</v>
      </c>
      <c r="B71" s="12">
        <v>3415</v>
      </c>
      <c r="C71" s="245">
        <f>SUM(C69,C68,C70)</f>
        <v>0</v>
      </c>
      <c r="D71" s="245">
        <f>SUM(D69,D68,D70)</f>
        <v>0</v>
      </c>
      <c r="E71" s="211"/>
      <c r="F71" s="245">
        <f>SUM(F69,F68,F70)</f>
        <v>0</v>
      </c>
      <c r="G71" s="70"/>
      <c r="H71" s="246" t="e">
        <f t="shared" si="3"/>
        <v>#DIV/0!</v>
      </c>
    </row>
    <row r="72" spans="1:8" s="24" customFormat="1" ht="18.75" customHeight="1">
      <c r="A72" s="1"/>
      <c r="B72" s="20"/>
      <c r="C72" s="20"/>
      <c r="D72" s="20"/>
      <c r="E72" s="247"/>
      <c r="F72" s="20"/>
      <c r="G72" s="20"/>
      <c r="H72" s="20"/>
    </row>
    <row r="73" spans="1:8" s="1" customFormat="1" ht="27.75" customHeight="1">
      <c r="A73" s="213" t="s">
        <v>379</v>
      </c>
      <c r="B73" s="6"/>
      <c r="C73" s="137" t="s">
        <v>321</v>
      </c>
      <c r="D73" s="137"/>
      <c r="E73" s="214"/>
      <c r="F73" s="123"/>
      <c r="G73" s="123"/>
      <c r="H73" s="123"/>
    </row>
    <row r="74" spans="1:8" ht="18.75" customHeight="1">
      <c r="A74" s="8" t="s">
        <v>380</v>
      </c>
      <c r="C74" s="129" t="s">
        <v>209</v>
      </c>
      <c r="D74" s="129"/>
      <c r="F74" s="129" t="s">
        <v>326</v>
      </c>
      <c r="G74" s="129"/>
      <c r="H74" s="129"/>
    </row>
    <row r="75" spans="1:8" ht="18.75" customHeight="1">
      <c r="A75" s="116" t="s">
        <v>325</v>
      </c>
      <c r="B75" s="6"/>
      <c r="C75" s="129" t="s">
        <v>212</v>
      </c>
      <c r="D75" s="129"/>
      <c r="E75" s="216"/>
      <c r="F75" s="123"/>
      <c r="G75" s="123"/>
      <c r="H75" s="123"/>
    </row>
    <row r="76" spans="1:8" ht="18.75" customHeight="1">
      <c r="A76" s="8" t="s">
        <v>208</v>
      </c>
      <c r="B76" s="6"/>
      <c r="C76" s="141" t="s">
        <v>209</v>
      </c>
      <c r="D76" s="141"/>
      <c r="E76" s="216"/>
      <c r="F76" s="129" t="s">
        <v>298</v>
      </c>
      <c r="G76" s="129"/>
      <c r="H76" s="129"/>
    </row>
  </sheetData>
  <mergeCells count="13">
    <mergeCell ref="C74:D74"/>
    <mergeCell ref="F74:H74"/>
    <mergeCell ref="C75:D75"/>
    <mergeCell ref="F75:H75"/>
    <mergeCell ref="C76:D76"/>
    <mergeCell ref="F76:H76"/>
    <mergeCell ref="A1:H1"/>
    <mergeCell ref="A3:A4"/>
    <mergeCell ref="B3:B4"/>
    <mergeCell ref="C3:D3"/>
    <mergeCell ref="E3:H3"/>
    <mergeCell ref="C73:D73"/>
    <mergeCell ref="F73:H73"/>
  </mergeCells>
  <pageMargins left="1.1811023622047201" right="0.39370078740157505" top="0.69330708661417306" bottom="1.082677165354331" header="0.19645669291338602" footer="0.78740157480314998"/>
  <pageSetup paperSize="0" scale="57" fitToWidth="0" fitToHeight="0" pageOrder="overThenDown" orientation="landscape" horizontalDpi="0" verticalDpi="0" copies="0"/>
  <headerFooter alignWithMargins="0">
    <oddHeader>&amp;C&amp;"Times New Roman1,Regular"&amp;14 9&amp;R&amp;"Times New Roman1,Regular"&amp;14Продовження додатка 3
Таблиця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82"/>
  <sheetViews>
    <sheetView workbookViewId="0"/>
  </sheetViews>
  <sheetFormatPr defaultColWidth="5.81640625" defaultRowHeight="18.75" customHeight="1"/>
  <cols>
    <col min="1" max="1" width="55.36328125" style="1" customWidth="1"/>
    <col min="2" max="2" width="6.6328125" style="6" customWidth="1"/>
    <col min="3" max="7" width="17.26953125" style="6" customWidth="1"/>
    <col min="8" max="8" width="14.1796875" style="6" customWidth="1"/>
    <col min="9" max="9" width="6.453125" style="1" customWidth="1"/>
    <col min="10" max="10" width="6.6328125" style="1" customWidth="1"/>
    <col min="11" max="257" width="6.1796875" style="1" customWidth="1"/>
    <col min="258" max="1024" width="6.1796875" customWidth="1"/>
    <col min="1025" max="1025" width="5.81640625" customWidth="1"/>
  </cols>
  <sheetData>
    <row r="1" spans="1:15" ht="18.75" customHeight="1">
      <c r="A1" s="128" t="s">
        <v>381</v>
      </c>
      <c r="B1" s="128"/>
      <c r="C1" s="128"/>
      <c r="D1" s="128"/>
      <c r="E1" s="128"/>
      <c r="F1" s="128"/>
      <c r="G1" s="128"/>
      <c r="H1" s="128"/>
    </row>
    <row r="2" spans="1:15" ht="18.75" customHeight="1">
      <c r="A2" s="255" t="s">
        <v>382</v>
      </c>
      <c r="B2" s="255"/>
      <c r="C2" s="255"/>
      <c r="D2" s="255"/>
      <c r="E2" s="255"/>
      <c r="F2" s="255"/>
      <c r="G2" s="255"/>
      <c r="H2" s="255"/>
    </row>
    <row r="3" spans="1:15" ht="43.5" customHeight="1">
      <c r="A3" s="130" t="s">
        <v>38</v>
      </c>
      <c r="B3" s="131" t="s">
        <v>39</v>
      </c>
      <c r="C3" s="131" t="s">
        <v>40</v>
      </c>
      <c r="D3" s="131"/>
      <c r="E3" s="132" t="s">
        <v>41</v>
      </c>
      <c r="F3" s="132"/>
      <c r="G3" s="132"/>
      <c r="H3" s="132"/>
    </row>
    <row r="4" spans="1:15" ht="56.25" customHeight="1">
      <c r="A4" s="130"/>
      <c r="B4" s="131"/>
      <c r="C4" s="21" t="s">
        <v>42</v>
      </c>
      <c r="D4" s="21" t="s">
        <v>43</v>
      </c>
      <c r="E4" s="21" t="s">
        <v>383</v>
      </c>
      <c r="F4" s="21" t="s">
        <v>45</v>
      </c>
      <c r="G4" s="23" t="s">
        <v>46</v>
      </c>
      <c r="H4" s="23" t="s">
        <v>47</v>
      </c>
    </row>
    <row r="5" spans="1:15" ht="15.75" customHeight="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</row>
    <row r="6" spans="1:15" s="24" customFormat="1" ht="37.5" customHeight="1">
      <c r="A6" s="46" t="s">
        <v>384</v>
      </c>
      <c r="B6" s="12">
        <v>4000</v>
      </c>
      <c r="C6" s="250">
        <f>SUM(C7:C12)</f>
        <v>2163.8580000000002</v>
      </c>
      <c r="D6" s="251">
        <f>SUM(D7:D12)</f>
        <v>0</v>
      </c>
      <c r="E6" s="252">
        <f>SUM(E7:E12)</f>
        <v>0</v>
      </c>
      <c r="F6" s="252"/>
      <c r="G6" s="34">
        <f t="shared" ref="G6:G12" si="0">F6-E6</f>
        <v>0</v>
      </c>
      <c r="H6" s="204" t="e">
        <f t="shared" ref="H6:H12" si="1">(F6/E6)*100</f>
        <v>#DIV/0!</v>
      </c>
    </row>
    <row r="7" spans="1:15" ht="20.149999999999999" customHeight="1">
      <c r="A7" s="39" t="s">
        <v>137</v>
      </c>
      <c r="B7" s="12" t="s">
        <v>138</v>
      </c>
      <c r="C7" s="58">
        <v>0</v>
      </c>
      <c r="D7" s="183">
        <v>0</v>
      </c>
      <c r="E7" s="58">
        <v>0</v>
      </c>
      <c r="F7" s="58">
        <v>0</v>
      </c>
      <c r="G7" s="58">
        <f t="shared" si="0"/>
        <v>0</v>
      </c>
      <c r="H7" s="150" t="e">
        <f t="shared" si="1"/>
        <v>#DIV/0!</v>
      </c>
    </row>
    <row r="8" spans="1:15" ht="20.149999999999999" customHeight="1">
      <c r="A8" s="39" t="s">
        <v>139</v>
      </c>
      <c r="B8" s="12">
        <v>4020</v>
      </c>
      <c r="C8" s="58">
        <v>0</v>
      </c>
      <c r="D8" s="168">
        <v>0</v>
      </c>
      <c r="E8" s="58">
        <v>0</v>
      </c>
      <c r="F8" s="70">
        <v>0</v>
      </c>
      <c r="G8" s="58">
        <f t="shared" si="0"/>
        <v>0</v>
      </c>
      <c r="H8" s="150" t="e">
        <f t="shared" si="1"/>
        <v>#DIV/0!</v>
      </c>
      <c r="O8" s="2"/>
    </row>
    <row r="9" spans="1:15" ht="19.5" customHeight="1">
      <c r="A9" s="39" t="s">
        <v>140</v>
      </c>
      <c r="B9" s="12">
        <v>4030</v>
      </c>
      <c r="C9" s="58">
        <v>0</v>
      </c>
      <c r="D9" s="168">
        <v>0</v>
      </c>
      <c r="E9" s="58">
        <v>0</v>
      </c>
      <c r="F9" s="58">
        <v>0</v>
      </c>
      <c r="G9" s="58">
        <f t="shared" si="0"/>
        <v>0</v>
      </c>
      <c r="H9" s="150" t="e">
        <f t="shared" si="1"/>
        <v>#DIV/0!</v>
      </c>
      <c r="N9" s="2"/>
    </row>
    <row r="10" spans="1:15" ht="20.149999999999999" customHeight="1">
      <c r="A10" s="39" t="s">
        <v>141</v>
      </c>
      <c r="B10" s="12">
        <v>4040</v>
      </c>
      <c r="C10" s="58">
        <v>0</v>
      </c>
      <c r="D10" s="183">
        <v>0</v>
      </c>
      <c r="E10" s="58">
        <v>0</v>
      </c>
      <c r="F10" s="58">
        <v>0</v>
      </c>
      <c r="G10" s="58">
        <f t="shared" si="0"/>
        <v>0</v>
      </c>
      <c r="H10" s="150" t="e">
        <f t="shared" si="1"/>
        <v>#DIV/0!</v>
      </c>
    </row>
    <row r="11" spans="1:15" ht="37.5" customHeight="1">
      <c r="A11" s="39" t="s">
        <v>142</v>
      </c>
      <c r="B11" s="12">
        <v>4050</v>
      </c>
      <c r="C11" s="70">
        <v>0</v>
      </c>
      <c r="D11" s="168">
        <v>0</v>
      </c>
      <c r="E11" s="70">
        <v>0</v>
      </c>
      <c r="F11" s="70">
        <v>0</v>
      </c>
      <c r="G11" s="70">
        <f t="shared" si="0"/>
        <v>0</v>
      </c>
      <c r="H11" s="150" t="e">
        <f t="shared" si="1"/>
        <v>#DIV/0!</v>
      </c>
    </row>
    <row r="12" spans="1:15" ht="18.75" customHeight="1">
      <c r="A12" s="39" t="s">
        <v>143</v>
      </c>
      <c r="B12" s="12">
        <v>4060</v>
      </c>
      <c r="C12" s="184">
        <v>2163.8580000000002</v>
      </c>
      <c r="D12" s="168">
        <v>0</v>
      </c>
      <c r="E12" s="70">
        <v>0</v>
      </c>
      <c r="F12" s="70">
        <v>0</v>
      </c>
      <c r="G12" s="70">
        <f t="shared" si="0"/>
        <v>0</v>
      </c>
      <c r="H12" s="150" t="e">
        <f t="shared" si="1"/>
        <v>#DIV/0!</v>
      </c>
    </row>
    <row r="13" spans="1:15" ht="18.75" customHeight="1">
      <c r="B13" s="1"/>
      <c r="C13" s="1"/>
      <c r="D13" s="1"/>
      <c r="E13" s="1"/>
      <c r="F13" s="1"/>
      <c r="G13" s="1"/>
      <c r="H13" s="1"/>
    </row>
    <row r="14" spans="1:15" ht="27.75" customHeight="1">
      <c r="A14" s="213" t="s">
        <v>379</v>
      </c>
      <c r="C14" s="137" t="s">
        <v>321</v>
      </c>
      <c r="D14" s="137"/>
      <c r="E14" s="253"/>
      <c r="F14" s="123"/>
      <c r="G14" s="123"/>
      <c r="H14" s="123"/>
    </row>
    <row r="15" spans="1:15" s="1" customFormat="1" ht="18.75" customHeight="1">
      <c r="A15" s="6" t="s">
        <v>385</v>
      </c>
      <c r="C15" s="129" t="s">
        <v>209</v>
      </c>
      <c r="D15" s="129"/>
      <c r="F15" s="129" t="s">
        <v>326</v>
      </c>
      <c r="G15" s="129"/>
      <c r="H15" s="129"/>
    </row>
    <row r="16" spans="1:15" s="1" customFormat="1" ht="18.75" customHeight="1">
      <c r="A16" s="116" t="s">
        <v>325</v>
      </c>
      <c r="B16" s="6"/>
      <c r="C16" s="129" t="s">
        <v>212</v>
      </c>
      <c r="D16" s="129"/>
      <c r="E16" s="254"/>
      <c r="F16" s="123"/>
      <c r="G16" s="123"/>
      <c r="H16" s="123"/>
    </row>
    <row r="17" spans="1:8" ht="18.75" customHeight="1">
      <c r="A17" s="8" t="s">
        <v>208</v>
      </c>
      <c r="C17" s="141" t="s">
        <v>209</v>
      </c>
      <c r="D17" s="141"/>
      <c r="E17" s="254"/>
      <c r="F17" s="129" t="s">
        <v>210</v>
      </c>
      <c r="G17" s="129"/>
      <c r="H17" s="129"/>
    </row>
    <row r="18" spans="1:8" ht="18.75" customHeight="1">
      <c r="A18" s="120"/>
    </row>
    <row r="19" spans="1:8" ht="18.75" customHeight="1">
      <c r="A19" s="120"/>
    </row>
    <row r="20" spans="1:8" ht="18.75" customHeight="1">
      <c r="A20" s="120"/>
    </row>
    <row r="21" spans="1:8" ht="18.75" customHeight="1">
      <c r="A21" s="120"/>
    </row>
    <row r="22" spans="1:8" ht="18.75" customHeight="1">
      <c r="A22" s="120"/>
    </row>
    <row r="23" spans="1:8" ht="18.75" customHeight="1">
      <c r="A23" s="120"/>
    </row>
    <row r="24" spans="1:8" ht="18.75" customHeight="1">
      <c r="A24" s="120"/>
    </row>
    <row r="25" spans="1:8" ht="18.75" customHeight="1">
      <c r="A25" s="120"/>
    </row>
    <row r="26" spans="1:8" ht="18.75" customHeight="1">
      <c r="A26" s="120"/>
    </row>
    <row r="27" spans="1:8" ht="18.75" customHeight="1">
      <c r="A27" s="120"/>
    </row>
    <row r="28" spans="1:8" ht="18.75" customHeight="1">
      <c r="A28" s="120"/>
    </row>
    <row r="29" spans="1:8" ht="18.75" customHeight="1">
      <c r="A29" s="120"/>
    </row>
    <row r="30" spans="1:8" ht="18.75" customHeight="1">
      <c r="A30" s="120"/>
    </row>
    <row r="31" spans="1:8" ht="18.75" customHeight="1">
      <c r="A31" s="120"/>
    </row>
    <row r="32" spans="1:8" ht="18.75" customHeight="1">
      <c r="A32" s="120"/>
    </row>
    <row r="33" spans="1:1" ht="18.75" customHeight="1">
      <c r="A33" s="120"/>
    </row>
    <row r="34" spans="1:1" ht="18.75" customHeight="1">
      <c r="A34" s="120"/>
    </row>
    <row r="35" spans="1:1" ht="18.75" customHeight="1">
      <c r="A35" s="120"/>
    </row>
    <row r="36" spans="1:1" ht="18.75" customHeight="1">
      <c r="A36" s="120"/>
    </row>
    <row r="37" spans="1:1" ht="18.75" customHeight="1">
      <c r="A37" s="120"/>
    </row>
    <row r="38" spans="1:1" ht="18.75" customHeight="1">
      <c r="A38" s="120"/>
    </row>
    <row r="39" spans="1:1" ht="18.75" customHeight="1">
      <c r="A39" s="120"/>
    </row>
    <row r="40" spans="1:1" ht="18.75" customHeight="1">
      <c r="A40" s="120"/>
    </row>
    <row r="41" spans="1:1" ht="18.75" customHeight="1">
      <c r="A41" s="120"/>
    </row>
    <row r="42" spans="1:1" ht="18.75" customHeight="1">
      <c r="A42" s="120"/>
    </row>
    <row r="43" spans="1:1" ht="18.75" customHeight="1">
      <c r="A43" s="120"/>
    </row>
    <row r="44" spans="1:1" ht="18.75" customHeight="1">
      <c r="A44" s="120"/>
    </row>
    <row r="45" spans="1:1" ht="18.75" customHeight="1">
      <c r="A45" s="120"/>
    </row>
    <row r="46" spans="1:1" ht="18.75" customHeight="1">
      <c r="A46" s="120"/>
    </row>
    <row r="47" spans="1:1" ht="18.75" customHeight="1">
      <c r="A47" s="120"/>
    </row>
    <row r="48" spans="1:1" ht="18.75" customHeight="1">
      <c r="A48" s="120"/>
    </row>
    <row r="49" spans="1:1" ht="18.75" customHeight="1">
      <c r="A49" s="120"/>
    </row>
    <row r="50" spans="1:1" ht="18.75" customHeight="1">
      <c r="A50" s="120"/>
    </row>
    <row r="51" spans="1:1" ht="18.75" customHeight="1">
      <c r="A51" s="120"/>
    </row>
    <row r="52" spans="1:1" ht="18.75" customHeight="1">
      <c r="A52" s="120"/>
    </row>
    <row r="53" spans="1:1" ht="18.75" customHeight="1">
      <c r="A53" s="120"/>
    </row>
    <row r="54" spans="1:1" ht="18.75" customHeight="1">
      <c r="A54" s="120"/>
    </row>
    <row r="55" spans="1:1" ht="18.75" customHeight="1">
      <c r="A55" s="120"/>
    </row>
    <row r="56" spans="1:1" ht="18.75" customHeight="1">
      <c r="A56" s="120"/>
    </row>
    <row r="57" spans="1:1" ht="18.75" customHeight="1">
      <c r="A57" s="120"/>
    </row>
    <row r="58" spans="1:1" ht="18.75" customHeight="1">
      <c r="A58" s="120"/>
    </row>
    <row r="59" spans="1:1" ht="18.75" customHeight="1">
      <c r="A59" s="120"/>
    </row>
    <row r="60" spans="1:1" ht="18.75" customHeight="1">
      <c r="A60" s="120"/>
    </row>
    <row r="61" spans="1:1" ht="18.75" customHeight="1">
      <c r="A61" s="120"/>
    </row>
    <row r="62" spans="1:1" ht="18.75" customHeight="1">
      <c r="A62" s="120"/>
    </row>
    <row r="63" spans="1:1" ht="18.75" customHeight="1">
      <c r="A63" s="120"/>
    </row>
    <row r="64" spans="1:1" ht="18.75" customHeight="1">
      <c r="A64" s="120"/>
    </row>
    <row r="65" spans="1:1" ht="18.75" customHeight="1">
      <c r="A65" s="120"/>
    </row>
    <row r="66" spans="1:1" ht="18.75" customHeight="1">
      <c r="A66" s="120"/>
    </row>
    <row r="67" spans="1:1" ht="18.75" customHeight="1">
      <c r="A67" s="120"/>
    </row>
    <row r="68" spans="1:1" ht="18.75" customHeight="1">
      <c r="A68" s="120"/>
    </row>
    <row r="69" spans="1:1" ht="18.75" customHeight="1">
      <c r="A69" s="120"/>
    </row>
    <row r="70" spans="1:1" ht="18.75" customHeight="1">
      <c r="A70" s="120"/>
    </row>
    <row r="71" spans="1:1" ht="18.75" customHeight="1">
      <c r="A71" s="120"/>
    </row>
    <row r="72" spans="1:1" ht="18.75" customHeight="1">
      <c r="A72" s="120"/>
    </row>
    <row r="73" spans="1:1" ht="18.75" customHeight="1">
      <c r="A73" s="120"/>
    </row>
    <row r="74" spans="1:1" ht="18.75" customHeight="1">
      <c r="A74" s="120"/>
    </row>
    <row r="75" spans="1:1" ht="18.75" customHeight="1">
      <c r="A75" s="120"/>
    </row>
    <row r="76" spans="1:1" ht="18.75" customHeight="1">
      <c r="A76" s="120"/>
    </row>
    <row r="77" spans="1:1" ht="18.75" customHeight="1">
      <c r="A77" s="120"/>
    </row>
    <row r="78" spans="1:1" ht="18.75" customHeight="1">
      <c r="A78" s="120"/>
    </row>
    <row r="79" spans="1:1" ht="18.75" customHeight="1">
      <c r="A79" s="120"/>
    </row>
    <row r="80" spans="1:1" ht="18.75" customHeight="1">
      <c r="A80" s="120"/>
    </row>
    <row r="81" spans="1:1" ht="18.75" customHeight="1">
      <c r="A81" s="120"/>
    </row>
    <row r="82" spans="1:1" ht="18.75" customHeight="1">
      <c r="A82" s="120"/>
    </row>
    <row r="83" spans="1:1" ht="18.75" customHeight="1">
      <c r="A83" s="120"/>
    </row>
    <row r="84" spans="1:1" ht="18.75" customHeight="1">
      <c r="A84" s="120"/>
    </row>
    <row r="85" spans="1:1" ht="18.75" customHeight="1">
      <c r="A85" s="120"/>
    </row>
    <row r="86" spans="1:1" ht="18.75" customHeight="1">
      <c r="A86" s="120"/>
    </row>
    <row r="87" spans="1:1" ht="18.75" customHeight="1">
      <c r="A87" s="120"/>
    </row>
    <row r="88" spans="1:1" ht="18.75" customHeight="1">
      <c r="A88" s="120"/>
    </row>
    <row r="89" spans="1:1" ht="18.75" customHeight="1">
      <c r="A89" s="120"/>
    </row>
    <row r="90" spans="1:1" ht="18.75" customHeight="1">
      <c r="A90" s="120"/>
    </row>
    <row r="91" spans="1:1" ht="18.75" customHeight="1">
      <c r="A91" s="120"/>
    </row>
    <row r="92" spans="1:1" ht="18.75" customHeight="1">
      <c r="A92" s="120"/>
    </row>
    <row r="93" spans="1:1" ht="18.75" customHeight="1">
      <c r="A93" s="120"/>
    </row>
    <row r="94" spans="1:1" ht="18.75" customHeight="1">
      <c r="A94" s="120"/>
    </row>
    <row r="95" spans="1:1" ht="18.75" customHeight="1">
      <c r="A95" s="120"/>
    </row>
    <row r="96" spans="1:1" ht="18.75" customHeight="1">
      <c r="A96" s="120"/>
    </row>
    <row r="97" spans="1:1" ht="18.75" customHeight="1">
      <c r="A97" s="120"/>
    </row>
    <row r="98" spans="1:1" ht="18.75" customHeight="1">
      <c r="A98" s="120"/>
    </row>
    <row r="99" spans="1:1" ht="18.75" customHeight="1">
      <c r="A99" s="120"/>
    </row>
    <row r="100" spans="1:1" ht="18.75" customHeight="1">
      <c r="A100" s="120"/>
    </row>
    <row r="101" spans="1:1" ht="18.75" customHeight="1">
      <c r="A101" s="120"/>
    </row>
    <row r="102" spans="1:1" ht="18.75" customHeight="1">
      <c r="A102" s="120"/>
    </row>
    <row r="103" spans="1:1" ht="18.75" customHeight="1">
      <c r="A103" s="120"/>
    </row>
    <row r="104" spans="1:1" ht="18.75" customHeight="1">
      <c r="A104" s="120"/>
    </row>
    <row r="105" spans="1:1" ht="18.75" customHeight="1">
      <c r="A105" s="120"/>
    </row>
    <row r="106" spans="1:1" ht="18.75" customHeight="1">
      <c r="A106" s="120"/>
    </row>
    <row r="107" spans="1:1" ht="18.75" customHeight="1">
      <c r="A107" s="120"/>
    </row>
    <row r="108" spans="1:1" ht="18.75" customHeight="1">
      <c r="A108" s="120"/>
    </row>
    <row r="109" spans="1:1" ht="18.75" customHeight="1">
      <c r="A109" s="120"/>
    </row>
    <row r="110" spans="1:1" ht="18.75" customHeight="1">
      <c r="A110" s="120"/>
    </row>
    <row r="111" spans="1:1" ht="18.75" customHeight="1">
      <c r="A111" s="120"/>
    </row>
    <row r="112" spans="1:1" ht="18.75" customHeight="1">
      <c r="A112" s="120"/>
    </row>
    <row r="113" spans="1:1" ht="18.75" customHeight="1">
      <c r="A113" s="120"/>
    </row>
    <row r="114" spans="1:1" ht="18.75" customHeight="1">
      <c r="A114" s="120"/>
    </row>
    <row r="115" spans="1:1" ht="18.75" customHeight="1">
      <c r="A115" s="120"/>
    </row>
    <row r="116" spans="1:1" ht="18.75" customHeight="1">
      <c r="A116" s="120"/>
    </row>
    <row r="117" spans="1:1" ht="18.75" customHeight="1">
      <c r="A117" s="120"/>
    </row>
    <row r="118" spans="1:1" ht="18.75" customHeight="1">
      <c r="A118" s="120"/>
    </row>
    <row r="119" spans="1:1" ht="18.75" customHeight="1">
      <c r="A119" s="120"/>
    </row>
    <row r="120" spans="1:1" ht="18.75" customHeight="1">
      <c r="A120" s="120"/>
    </row>
    <row r="121" spans="1:1" ht="18.75" customHeight="1">
      <c r="A121" s="120"/>
    </row>
    <row r="122" spans="1:1" ht="18.75" customHeight="1">
      <c r="A122" s="120"/>
    </row>
    <row r="123" spans="1:1" ht="18.75" customHeight="1">
      <c r="A123" s="120"/>
    </row>
    <row r="124" spans="1:1" ht="18.75" customHeight="1">
      <c r="A124" s="120"/>
    </row>
    <row r="125" spans="1:1" ht="18.75" customHeight="1">
      <c r="A125" s="120"/>
    </row>
    <row r="126" spans="1:1" ht="18.75" customHeight="1">
      <c r="A126" s="120"/>
    </row>
    <row r="127" spans="1:1" ht="18.75" customHeight="1">
      <c r="A127" s="120"/>
    </row>
    <row r="128" spans="1:1" ht="18.75" customHeight="1">
      <c r="A128" s="120"/>
    </row>
    <row r="129" spans="1:1" ht="18.75" customHeight="1">
      <c r="A129" s="120"/>
    </row>
    <row r="130" spans="1:1" ht="18.75" customHeight="1">
      <c r="A130" s="120"/>
    </row>
    <row r="131" spans="1:1" ht="18.75" customHeight="1">
      <c r="A131" s="120"/>
    </row>
    <row r="132" spans="1:1" ht="18.75" customHeight="1">
      <c r="A132" s="120"/>
    </row>
    <row r="133" spans="1:1" ht="18.75" customHeight="1">
      <c r="A133" s="120"/>
    </row>
    <row r="134" spans="1:1" ht="18.75" customHeight="1">
      <c r="A134" s="120"/>
    </row>
    <row r="135" spans="1:1" ht="18.75" customHeight="1">
      <c r="A135" s="120"/>
    </row>
    <row r="136" spans="1:1" ht="18.75" customHeight="1">
      <c r="A136" s="120"/>
    </row>
    <row r="137" spans="1:1" ht="18.75" customHeight="1">
      <c r="A137" s="120"/>
    </row>
    <row r="138" spans="1:1" ht="18.75" customHeight="1">
      <c r="A138" s="120"/>
    </row>
    <row r="139" spans="1:1" ht="18.75" customHeight="1">
      <c r="A139" s="120"/>
    </row>
    <row r="140" spans="1:1" ht="18.75" customHeight="1">
      <c r="A140" s="120"/>
    </row>
    <row r="141" spans="1:1" ht="18.75" customHeight="1">
      <c r="A141" s="120"/>
    </row>
    <row r="142" spans="1:1" ht="18.75" customHeight="1">
      <c r="A142" s="120"/>
    </row>
    <row r="143" spans="1:1" ht="18.75" customHeight="1">
      <c r="A143" s="120"/>
    </row>
    <row r="144" spans="1:1" ht="18.75" customHeight="1">
      <c r="A144" s="120"/>
    </row>
    <row r="145" spans="1:1" ht="18.75" customHeight="1">
      <c r="A145" s="120"/>
    </row>
    <row r="146" spans="1:1" ht="18.75" customHeight="1">
      <c r="A146" s="120"/>
    </row>
    <row r="147" spans="1:1" ht="18.75" customHeight="1">
      <c r="A147" s="120"/>
    </row>
    <row r="148" spans="1:1" ht="18.75" customHeight="1">
      <c r="A148" s="120"/>
    </row>
    <row r="149" spans="1:1" ht="18.75" customHeight="1">
      <c r="A149" s="120"/>
    </row>
    <row r="150" spans="1:1" ht="18.75" customHeight="1">
      <c r="A150" s="120"/>
    </row>
    <row r="151" spans="1:1" ht="18.75" customHeight="1">
      <c r="A151" s="120"/>
    </row>
    <row r="152" spans="1:1" ht="18.75" customHeight="1">
      <c r="A152" s="120"/>
    </row>
    <row r="153" spans="1:1" ht="18.75" customHeight="1">
      <c r="A153" s="120"/>
    </row>
    <row r="154" spans="1:1" ht="18.75" customHeight="1">
      <c r="A154" s="120"/>
    </row>
    <row r="155" spans="1:1" ht="18.75" customHeight="1">
      <c r="A155" s="120"/>
    </row>
    <row r="156" spans="1:1" ht="18.75" customHeight="1">
      <c r="A156" s="120"/>
    </row>
    <row r="157" spans="1:1" ht="18.75" customHeight="1">
      <c r="A157" s="120"/>
    </row>
    <row r="158" spans="1:1" ht="18.75" customHeight="1">
      <c r="A158" s="120"/>
    </row>
    <row r="159" spans="1:1" ht="18.75" customHeight="1">
      <c r="A159" s="120"/>
    </row>
    <row r="160" spans="1:1" ht="18.75" customHeight="1">
      <c r="A160" s="120"/>
    </row>
    <row r="161" spans="1:1" ht="18.75" customHeight="1">
      <c r="A161" s="120"/>
    </row>
    <row r="162" spans="1:1" ht="18.75" customHeight="1">
      <c r="A162" s="120"/>
    </row>
    <row r="163" spans="1:1" ht="18.75" customHeight="1">
      <c r="A163" s="120"/>
    </row>
    <row r="164" spans="1:1" ht="18.75" customHeight="1">
      <c r="A164" s="120"/>
    </row>
    <row r="165" spans="1:1" ht="18.75" customHeight="1">
      <c r="A165" s="120"/>
    </row>
    <row r="166" spans="1:1" ht="18.75" customHeight="1">
      <c r="A166" s="120"/>
    </row>
    <row r="167" spans="1:1" ht="18.75" customHeight="1">
      <c r="A167" s="120"/>
    </row>
    <row r="168" spans="1:1" ht="18.75" customHeight="1">
      <c r="A168" s="120"/>
    </row>
    <row r="169" spans="1:1" ht="18.75" customHeight="1">
      <c r="A169" s="120"/>
    </row>
    <row r="170" spans="1:1" ht="18.75" customHeight="1">
      <c r="A170" s="120"/>
    </row>
    <row r="171" spans="1:1" ht="18.75" customHeight="1">
      <c r="A171" s="120"/>
    </row>
    <row r="172" spans="1:1" ht="18.75" customHeight="1">
      <c r="A172" s="120"/>
    </row>
    <row r="173" spans="1:1" ht="18.75" customHeight="1">
      <c r="A173" s="120"/>
    </row>
    <row r="174" spans="1:1" ht="18.75" customHeight="1">
      <c r="A174" s="120"/>
    </row>
    <row r="175" spans="1:1" ht="18.75" customHeight="1">
      <c r="A175" s="120"/>
    </row>
    <row r="176" spans="1:1" ht="18.75" customHeight="1">
      <c r="A176" s="120"/>
    </row>
    <row r="177" spans="1:1" ht="18.75" customHeight="1">
      <c r="A177" s="120"/>
    </row>
    <row r="178" spans="1:1" ht="18.75" customHeight="1">
      <c r="A178" s="120"/>
    </row>
    <row r="179" spans="1:1" ht="18.75" customHeight="1">
      <c r="A179" s="120"/>
    </row>
    <row r="180" spans="1:1" ht="18.75" customHeight="1">
      <c r="A180" s="120"/>
    </row>
    <row r="181" spans="1:1" ht="18.75" customHeight="1">
      <c r="A181" s="120"/>
    </row>
    <row r="182" spans="1:1" ht="18.75" customHeight="1">
      <c r="A182" s="120"/>
    </row>
  </sheetData>
  <mergeCells count="14">
    <mergeCell ref="C17:D17"/>
    <mergeCell ref="F17:H17"/>
    <mergeCell ref="C14:D14"/>
    <mergeCell ref="F14:H14"/>
    <mergeCell ref="C15:D15"/>
    <mergeCell ref="F15:H15"/>
    <mergeCell ref="C16:D16"/>
    <mergeCell ref="F16:H16"/>
    <mergeCell ref="A1:H1"/>
    <mergeCell ref="A2:H2"/>
    <mergeCell ref="A3:A4"/>
    <mergeCell ref="B3:B4"/>
    <mergeCell ref="C3:D3"/>
    <mergeCell ref="E3:H3"/>
  </mergeCells>
  <pageMargins left="1.1811023622047201" right="0.39370078740157505" top="0.69370078740157404" bottom="1.082677165354331" header="0.27559055118110198" footer="0.78740157480314998"/>
  <pageSetup paperSize="0" scale="54" firstPageNumber="9" fitToWidth="0" fitToHeight="0" pageOrder="overThenDown" orientation="landscape" useFirstPageNumber="1" horizontalDpi="0" verticalDpi="0" copies="0"/>
  <headerFooter alignWithMargins="0">
    <oddHeader xml:space="preserve">&amp;C&amp;"Times New Roman1,Regular"&amp;14 11&amp;R&amp;"Times New Roman1,Regular"&amp;14Продовження додатка 3
Таблиця 4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6"/>
  <sheetViews>
    <sheetView workbookViewId="0"/>
  </sheetViews>
  <sheetFormatPr defaultColWidth="5.81640625" defaultRowHeight="12.75" customHeight="1"/>
  <cols>
    <col min="1" max="1" width="63.90625" style="256" customWidth="1"/>
    <col min="2" max="2" width="13.08984375" style="256" customWidth="1"/>
    <col min="3" max="7" width="17.453125" style="256" customWidth="1"/>
    <col min="8" max="8" width="54.81640625" style="256" customWidth="1"/>
    <col min="9" max="9" width="6.453125" style="256" customWidth="1"/>
    <col min="10" max="10" width="6.1796875" style="256" customWidth="1"/>
    <col min="11" max="11" width="18.26953125" style="256" customWidth="1"/>
    <col min="12" max="257" width="6.1796875" style="256" customWidth="1"/>
    <col min="258" max="1024" width="6.1796875" customWidth="1"/>
    <col min="1025" max="1025" width="5.81640625" customWidth="1"/>
  </cols>
  <sheetData>
    <row r="1" spans="1:8" ht="19.5" customHeight="1">
      <c r="A1" s="266" t="s">
        <v>154</v>
      </c>
      <c r="B1" s="266"/>
      <c r="C1" s="266"/>
      <c r="D1" s="266"/>
      <c r="E1" s="266"/>
      <c r="F1" s="266"/>
      <c r="G1" s="266"/>
      <c r="H1" s="266"/>
    </row>
    <row r="2" spans="1:8" ht="16.5" customHeight="1"/>
    <row r="3" spans="1:8" ht="49.5" customHeight="1">
      <c r="A3" s="267" t="s">
        <v>38</v>
      </c>
      <c r="B3" s="267" t="s">
        <v>39</v>
      </c>
      <c r="C3" s="267" t="s">
        <v>386</v>
      </c>
      <c r="D3" s="131" t="s">
        <v>40</v>
      </c>
      <c r="E3" s="131"/>
      <c r="F3" s="131" t="s">
        <v>41</v>
      </c>
      <c r="G3" s="131"/>
      <c r="H3" s="267" t="s">
        <v>387</v>
      </c>
    </row>
    <row r="4" spans="1:8" ht="63" customHeight="1">
      <c r="A4" s="267"/>
      <c r="B4" s="267"/>
      <c r="C4" s="267"/>
      <c r="D4" s="21" t="s">
        <v>299</v>
      </c>
      <c r="E4" s="21" t="s">
        <v>300</v>
      </c>
      <c r="F4" s="21" t="s">
        <v>299</v>
      </c>
      <c r="G4" s="21" t="s">
        <v>300</v>
      </c>
      <c r="H4" s="267"/>
    </row>
    <row r="5" spans="1:8" s="259" customFormat="1" ht="29.25" customHeight="1">
      <c r="A5" s="258">
        <v>1</v>
      </c>
      <c r="B5" s="258">
        <v>2</v>
      </c>
      <c r="C5" s="258">
        <v>3</v>
      </c>
      <c r="D5" s="258">
        <v>4</v>
      </c>
      <c r="E5" s="258">
        <v>5</v>
      </c>
      <c r="F5" s="258">
        <v>6</v>
      </c>
      <c r="G5" s="258">
        <v>7</v>
      </c>
      <c r="H5" s="258">
        <v>8</v>
      </c>
    </row>
    <row r="6" spans="1:8" s="259" customFormat="1" ht="25" customHeight="1">
      <c r="A6" s="260" t="s">
        <v>388</v>
      </c>
      <c r="B6" s="260"/>
      <c r="C6" s="258"/>
      <c r="D6" s="258"/>
      <c r="E6" s="258"/>
      <c r="F6" s="258"/>
      <c r="G6" s="258"/>
      <c r="H6" s="258"/>
    </row>
    <row r="7" spans="1:8" ht="56.25" customHeight="1">
      <c r="A7" s="39" t="s">
        <v>389</v>
      </c>
      <c r="B7" s="21">
        <v>5000</v>
      </c>
      <c r="C7" s="257" t="s">
        <v>390</v>
      </c>
      <c r="D7" s="261">
        <f>(Осн__фін__пок_!C36/Осн__фін__пок_!C34)*100</f>
        <v>56.440153033339399</v>
      </c>
      <c r="E7" s="261">
        <f>(Осн__фін__пок_!D36/Осн__фін__пок_!D34)*100</f>
        <v>45.652972991895815</v>
      </c>
      <c r="F7" s="261">
        <f>(Осн__фін__пок_!E36/Осн__фін__пок_!E34)*100</f>
        <v>-4.838709677419355</v>
      </c>
      <c r="G7" s="261">
        <f>(Осн__фін__пок_!F36/Осн__фін__пок_!F34)*100</f>
        <v>45.652972991895815</v>
      </c>
      <c r="H7" s="262"/>
    </row>
    <row r="8" spans="1:8" ht="56.25" customHeight="1">
      <c r="A8" s="39" t="s">
        <v>391</v>
      </c>
      <c r="B8" s="21">
        <v>5010</v>
      </c>
      <c r="C8" s="257" t="s">
        <v>390</v>
      </c>
      <c r="D8" s="261">
        <f>(Осн__фін__пок_!C51/Осн__фін__пок_!C34)*100</f>
        <v>-153.09502121125368</v>
      </c>
      <c r="E8" s="261">
        <f>(Осн__фін__пок_!D51/Осн__фін__пок_!D34)*100</f>
        <v>-271.98193625177225</v>
      </c>
      <c r="F8" s="261">
        <f>(Осн__фін__пок_!E51/Осн__фін__пок_!E34)*100</f>
        <v>-172.04301075268816</v>
      </c>
      <c r="G8" s="261">
        <f>(Осн__фін__пок_!F51/Осн__фін__пок_!F34)*100</f>
        <v>-271.98193625177225</v>
      </c>
      <c r="H8" s="262"/>
    </row>
    <row r="9" spans="1:8" ht="42.75" customHeight="1">
      <c r="A9" s="263" t="s">
        <v>392</v>
      </c>
      <c r="B9" s="21">
        <v>5020</v>
      </c>
      <c r="C9" s="257" t="s">
        <v>390</v>
      </c>
      <c r="D9" s="261" t="e">
        <f>(Осн__фін__пок_!C66/Осн__фін__пок_!C142)*100</f>
        <v>#DIV/0!</v>
      </c>
      <c r="E9" s="261" t="e">
        <f>(Осн__фін__пок_!D66/Осн__фін__пок_!D142)*100</f>
        <v>#DIV/0!</v>
      </c>
      <c r="F9" s="261" t="e">
        <f>(Осн__фін__пок_!E66/Осн__фін__пок_!E142)*100</f>
        <v>#DIV/0!</v>
      </c>
      <c r="G9" s="261" t="e">
        <f>(Осн__фін__пок_!F66/Осн__фін__пок_!F142)*100</f>
        <v>#VALUE!</v>
      </c>
      <c r="H9" s="262" t="s">
        <v>393</v>
      </c>
    </row>
    <row r="10" spans="1:8" ht="42.75" customHeight="1">
      <c r="A10" s="263" t="s">
        <v>394</v>
      </c>
      <c r="B10" s="21">
        <v>5030</v>
      </c>
      <c r="C10" s="257" t="s">
        <v>390</v>
      </c>
      <c r="D10" s="261" t="e">
        <f>(Осн__фін__пок_!C66/Осн__фін__пок_!C148)*100</f>
        <v>#DIV/0!</v>
      </c>
      <c r="E10" s="261" t="e">
        <f>(Осн__фін__пок_!D66/Осн__фін__пок_!D148)*100</f>
        <v>#DIV/0!</v>
      </c>
      <c r="F10" s="261" t="e">
        <f>(Осн__фін__пок_!E66/Осн__фін__пок_!E148)*100</f>
        <v>#DIV/0!</v>
      </c>
      <c r="G10" s="261" t="e">
        <f>(Осн__фін__пок_!F66/Осн__фін__пок_!F148)*100</f>
        <v>#VALUE!</v>
      </c>
      <c r="H10" s="262"/>
    </row>
    <row r="11" spans="1:8" ht="56.25" customHeight="1">
      <c r="A11" s="263" t="s">
        <v>395</v>
      </c>
      <c r="B11" s="21">
        <v>5040</v>
      </c>
      <c r="C11" s="257" t="s">
        <v>390</v>
      </c>
      <c r="D11" s="261">
        <f>(Осн__фін__пок_!C66/Осн__фін__пок_!C34)*100</f>
        <v>-2.8576633787054972</v>
      </c>
      <c r="E11" s="261">
        <f>(Осн__фін__пок_!D66/Осн__фін__пок_!D34)*100</f>
        <v>-37.435210306138586</v>
      </c>
      <c r="F11" s="261">
        <f>(Осн__фін__пок_!E66/Осн__фін__пок_!E34)*100</f>
        <v>-123.9247311827957</v>
      </c>
      <c r="G11" s="261">
        <f>(Осн__фін__пок_!F66/Осн__фін__пок_!F34)*100</f>
        <v>0</v>
      </c>
      <c r="H11" s="262" t="s">
        <v>396</v>
      </c>
    </row>
    <row r="12" spans="1:8" ht="25" customHeight="1">
      <c r="A12" s="260" t="s">
        <v>397</v>
      </c>
      <c r="B12" s="21"/>
      <c r="C12" s="257"/>
      <c r="D12" s="264"/>
      <c r="E12" s="264"/>
      <c r="F12" s="264"/>
      <c r="G12" s="264"/>
      <c r="H12" s="262"/>
    </row>
    <row r="13" spans="1:8" ht="56.25" customHeight="1">
      <c r="A13" s="262" t="s">
        <v>398</v>
      </c>
      <c r="B13" s="21">
        <v>5100</v>
      </c>
      <c r="C13" s="257"/>
      <c r="D13" s="261">
        <f>(Осн__фін__пок_!C143+Осн__фін__пок_!C144)/Осн__фін__пок_!C51</f>
        <v>0</v>
      </c>
      <c r="E13" s="261">
        <f>(Осн__фін__пок_!D143+Осн__фін__пок_!D144)/Осн__фін__пок_!D51</f>
        <v>0</v>
      </c>
      <c r="F13" s="261">
        <f>(Осн__фін__пок_!E143+Осн__фін__пок_!E144)/Осн__фін__пок_!E51</f>
        <v>0</v>
      </c>
      <c r="G13" s="261" t="e">
        <f>(Осн__фін__пок_!F143+Осн__фін__пок_!F144)/Осн__фін__пок_!F51</f>
        <v>#VALUE!</v>
      </c>
      <c r="H13" s="262"/>
    </row>
    <row r="14" spans="1:8" s="259" customFormat="1" ht="56.25" customHeight="1">
      <c r="A14" s="262" t="s">
        <v>399</v>
      </c>
      <c r="B14" s="21">
        <v>5110</v>
      </c>
      <c r="C14" s="257" t="s">
        <v>400</v>
      </c>
      <c r="D14" s="261" t="e">
        <f>Осн__фін__пок_!C148/(Осн__фін__пок_!C143+Осн__фін__пок_!C144)</f>
        <v>#DIV/0!</v>
      </c>
      <c r="E14" s="261" t="e">
        <f>Осн__фін__пок_!D148/(Осн__фін__пок_!D143+Осн__фін__пок_!D144)</f>
        <v>#DIV/0!</v>
      </c>
      <c r="F14" s="261" t="e">
        <f>Осн__фін__пок_!E148/(Осн__фін__пок_!E143+Осн__фін__пок_!E144)</f>
        <v>#DIV/0!</v>
      </c>
      <c r="G14" s="261" t="e">
        <f>Осн__фін__пок_!F148/(Осн__фін__пок_!F143+Осн__фін__пок_!F144)</f>
        <v>#VALUE!</v>
      </c>
      <c r="H14" s="262" t="s">
        <v>401</v>
      </c>
    </row>
    <row r="15" spans="1:8" s="259" customFormat="1" ht="56.25" customHeight="1">
      <c r="A15" s="262" t="s">
        <v>402</v>
      </c>
      <c r="B15" s="21">
        <v>5120</v>
      </c>
      <c r="C15" s="257" t="s">
        <v>400</v>
      </c>
      <c r="D15" s="261" t="e">
        <f>Осн__фін__пок_!C140/Осн__фін__пок_!C144</f>
        <v>#DIV/0!</v>
      </c>
      <c r="E15" s="261" t="e">
        <f>Осн__фін__пок_!D140/Осн__фін__пок_!D144</f>
        <v>#DIV/0!</v>
      </c>
      <c r="F15" s="261" t="e">
        <f>Осн__фін__пок_!E140/Осн__фін__пок_!E144</f>
        <v>#DIV/0!</v>
      </c>
      <c r="G15" s="261" t="e">
        <f>Осн__фін__пок_!F140/Осн__фін__пок_!F144</f>
        <v>#VALUE!</v>
      </c>
      <c r="H15" s="262" t="s">
        <v>403</v>
      </c>
    </row>
    <row r="16" spans="1:8" ht="25" customHeight="1">
      <c r="A16" s="260" t="s">
        <v>404</v>
      </c>
      <c r="B16" s="21"/>
      <c r="C16" s="257"/>
      <c r="D16" s="264"/>
      <c r="E16" s="264"/>
      <c r="F16" s="264"/>
      <c r="G16" s="264"/>
      <c r="H16" s="262"/>
    </row>
    <row r="17" spans="1:8" ht="42.75" customHeight="1">
      <c r="A17" s="262" t="s">
        <v>405</v>
      </c>
      <c r="B17" s="21">
        <v>5200</v>
      </c>
      <c r="C17" s="257"/>
      <c r="D17" s="261" t="e">
        <f>Осн__фін__пок_!C117/Осн__фін__пок_!C78</f>
        <v>#DIV/0!</v>
      </c>
      <c r="E17" s="261" t="e">
        <f>Осн__фін__пок_!D117/Осн__фін__пок_!D78</f>
        <v>#DIV/0!</v>
      </c>
      <c r="F17" s="261" t="e">
        <f>Осн__фін__пок_!E117/Осн__фін__пок_!E78</f>
        <v>#DIV/0!</v>
      </c>
      <c r="G17" s="261" t="e">
        <f>Осн__фін__пок_!F117/Осн__фін__пок_!F78</f>
        <v>#DIV/0!</v>
      </c>
      <c r="H17" s="262"/>
    </row>
    <row r="18" spans="1:8" ht="75" customHeight="1">
      <c r="A18" s="262" t="s">
        <v>406</v>
      </c>
      <c r="B18" s="21">
        <v>5210</v>
      </c>
      <c r="C18" s="257"/>
      <c r="D18" s="261">
        <f>Осн__фін__пок_!C117/Осн__фін__пок_!C34</f>
        <v>5.6316737370845589</v>
      </c>
      <c r="E18" s="261">
        <f>Осн__фін__пок_!D117/Осн__фін__пок_!D34</f>
        <v>0</v>
      </c>
      <c r="F18" s="261">
        <f>Осн__фін__пок_!E117/Осн__фін__пок_!E34</f>
        <v>0</v>
      </c>
      <c r="G18" s="261">
        <f>Осн__фін__пок_!F117/Осн__фін__пок_!F34</f>
        <v>0</v>
      </c>
      <c r="H18" s="262"/>
    </row>
    <row r="19" spans="1:8" ht="37.5" customHeight="1">
      <c r="A19" s="262" t="s">
        <v>407</v>
      </c>
      <c r="B19" s="21">
        <v>5220</v>
      </c>
      <c r="C19" s="257" t="s">
        <v>408</v>
      </c>
      <c r="D19" s="261" t="e">
        <f>Осн__фін__пок_!C139/Осн__фін__пок_!C138</f>
        <v>#DIV/0!</v>
      </c>
      <c r="E19" s="261" t="e">
        <f>Осн__фін__пок_!D139/Осн__фін__пок_!D138</f>
        <v>#DIV/0!</v>
      </c>
      <c r="F19" s="261" t="e">
        <f>Осн__фін__пок_!E139/Осн__фін__пок_!E138</f>
        <v>#DIV/0!</v>
      </c>
      <c r="G19" s="261" t="e">
        <f>Осн__фін__пок_!F139/Осн__фін__пок_!F138</f>
        <v>#VALUE!</v>
      </c>
      <c r="H19" s="262" t="s">
        <v>409</v>
      </c>
    </row>
    <row r="20" spans="1:8" ht="25" customHeight="1">
      <c r="A20" s="260" t="s">
        <v>410</v>
      </c>
      <c r="B20" s="21"/>
      <c r="C20" s="257"/>
      <c r="D20" s="264"/>
      <c r="E20" s="264"/>
      <c r="F20" s="264"/>
      <c r="G20" s="264"/>
      <c r="H20" s="262"/>
    </row>
    <row r="21" spans="1:8" ht="75" customHeight="1">
      <c r="A21" s="263" t="s">
        <v>411</v>
      </c>
      <c r="B21" s="21">
        <v>5300</v>
      </c>
      <c r="C21" s="257"/>
      <c r="D21" s="264"/>
      <c r="E21" s="264"/>
      <c r="F21" s="264"/>
      <c r="G21" s="264"/>
      <c r="H21" s="265"/>
    </row>
    <row r="23" spans="1:8" s="1" customFormat="1" ht="27.75" customHeight="1">
      <c r="A23" s="113" t="s">
        <v>412</v>
      </c>
      <c r="B23" s="6"/>
      <c r="C23" s="137" t="s">
        <v>321</v>
      </c>
      <c r="D23" s="137"/>
      <c r="E23" s="253"/>
      <c r="F23" s="123"/>
      <c r="G23" s="123"/>
      <c r="H23" s="123"/>
    </row>
    <row r="24" spans="1:8" s="1" customFormat="1" ht="18.75" customHeight="1">
      <c r="A24" s="8" t="s">
        <v>295</v>
      </c>
      <c r="C24" s="129" t="s">
        <v>209</v>
      </c>
      <c r="D24" s="129"/>
      <c r="F24" s="129" t="s">
        <v>210</v>
      </c>
      <c r="G24" s="129"/>
      <c r="H24" s="129"/>
    </row>
    <row r="25" spans="1:8" s="1" customFormat="1" ht="18.75" customHeight="1">
      <c r="A25" s="116" t="s">
        <v>325</v>
      </c>
      <c r="B25" s="6"/>
      <c r="C25" s="129" t="s">
        <v>212</v>
      </c>
      <c r="D25" s="129"/>
      <c r="E25" s="254"/>
      <c r="F25" s="254"/>
      <c r="G25" s="123"/>
      <c r="H25" s="123"/>
    </row>
    <row r="26" spans="1:8" ht="18.75" customHeight="1">
      <c r="A26" s="8" t="s">
        <v>208</v>
      </c>
      <c r="B26" s="6"/>
      <c r="C26" s="141" t="s">
        <v>209</v>
      </c>
      <c r="D26" s="141"/>
      <c r="E26" s="254"/>
      <c r="F26" s="254"/>
      <c r="G26" s="129" t="s">
        <v>298</v>
      </c>
      <c r="H26" s="129"/>
    </row>
  </sheetData>
  <mergeCells count="15">
    <mergeCell ref="C26:D26"/>
    <mergeCell ref="G26:H26"/>
    <mergeCell ref="C23:D23"/>
    <mergeCell ref="F23:H23"/>
    <mergeCell ref="C24:D24"/>
    <mergeCell ref="F24:H24"/>
    <mergeCell ref="C25:D25"/>
    <mergeCell ref="G25:H25"/>
    <mergeCell ref="A1:H1"/>
    <mergeCell ref="A3:A4"/>
    <mergeCell ref="B3:B4"/>
    <mergeCell ref="C3:C4"/>
    <mergeCell ref="D3:E3"/>
    <mergeCell ref="F3:G3"/>
    <mergeCell ref="H3:H4"/>
  </mergeCells>
  <pageMargins left="0.78740157480314998" right="0.39370078740157505" top="0.511811023622047" bottom="1.082677165354331" header="0.511811023622047" footer="0.78740157480314998"/>
  <pageSetup paperSize="0" scale="42" fitToWidth="0" fitToHeight="0" pageOrder="overThenDown" orientation="landscape" horizontalDpi="0" verticalDpi="0" copies="0"/>
  <headerFooter alignWithMargins="0">
    <oddHeader>&amp;C&amp;"Times New Roman1,Regular"&amp;18  &amp;14 12&amp;R&amp;"Times New Roman1,Regular"&amp;14Продовження додатка 3
Таблиця  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1"/>
  <sheetViews>
    <sheetView workbookViewId="0"/>
  </sheetViews>
  <sheetFormatPr defaultColWidth="5.81640625" defaultRowHeight="18.75" customHeight="1"/>
  <cols>
    <col min="1" max="1" width="30.1796875" style="1" customWidth="1"/>
    <col min="2" max="2" width="9.08984375" style="276" customWidth="1"/>
    <col min="3" max="3" width="12.453125" style="1" customWidth="1"/>
    <col min="4" max="4" width="10.81640625" style="1" customWidth="1"/>
    <col min="5" max="5" width="10.36328125" style="1" customWidth="1"/>
    <col min="6" max="6" width="11.1796875" style="1" customWidth="1"/>
    <col min="7" max="7" width="10.26953125" style="1" customWidth="1"/>
    <col min="8" max="8" width="11.1796875" style="1" customWidth="1"/>
    <col min="9" max="9" width="10.81640625" style="1" customWidth="1"/>
    <col min="10" max="10" width="11" style="1" customWidth="1"/>
    <col min="11" max="11" width="11.1796875" style="1" customWidth="1"/>
    <col min="12" max="12" width="11.36328125" style="1" customWidth="1"/>
    <col min="13" max="15" width="11.26953125" style="1" customWidth="1"/>
    <col min="16" max="16" width="6.1796875" style="1" customWidth="1"/>
    <col min="17" max="18" width="9.36328125" style="1" customWidth="1"/>
    <col min="19" max="257" width="6.1796875" style="1" customWidth="1"/>
    <col min="258" max="1024" width="6.1796875" customWidth="1"/>
    <col min="1025" max="1025" width="5.81640625" customWidth="1"/>
  </cols>
  <sheetData>
    <row r="1" spans="1:15" ht="18.75" customHeight="1">
      <c r="A1" s="128" t="s">
        <v>413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8.75" customHeight="1">
      <c r="A2" s="128" t="s">
        <v>414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18.75" customHeight="1">
      <c r="A3" s="294" t="s">
        <v>415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ht="18.75" customHeight="1">
      <c r="A4" s="295" t="s">
        <v>416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15" ht="25" customHeight="1">
      <c r="A5" s="296" t="s">
        <v>417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</row>
    <row r="6" spans="1:15" ht="9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8.75" customHeight="1">
      <c r="A7" s="297" t="s">
        <v>418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</row>
    <row r="8" spans="1:15" ht="12.75" customHeight="1">
      <c r="B8" s="1"/>
    </row>
    <row r="9" spans="1:15" s="1" customFormat="1" ht="65.25" customHeight="1">
      <c r="A9" s="131" t="s">
        <v>38</v>
      </c>
      <c r="B9" s="131"/>
      <c r="C9" s="131" t="s">
        <v>419</v>
      </c>
      <c r="D9" s="131"/>
      <c r="E9" s="131"/>
      <c r="F9" s="131" t="s">
        <v>420</v>
      </c>
      <c r="G9" s="131"/>
      <c r="H9" s="131"/>
      <c r="I9" s="131" t="s">
        <v>421</v>
      </c>
      <c r="J9" s="131"/>
      <c r="K9" s="131"/>
      <c r="L9" s="131" t="s">
        <v>422</v>
      </c>
      <c r="M9" s="131"/>
      <c r="N9" s="131" t="s">
        <v>423</v>
      </c>
      <c r="O9" s="131"/>
    </row>
    <row r="10" spans="1:15" s="1" customFormat="1" ht="17.25" customHeight="1">
      <c r="A10" s="131">
        <v>1</v>
      </c>
      <c r="B10" s="131"/>
      <c r="C10" s="131">
        <v>2</v>
      </c>
      <c r="D10" s="131"/>
      <c r="E10" s="131"/>
      <c r="F10" s="131">
        <v>3</v>
      </c>
      <c r="G10" s="131"/>
      <c r="H10" s="131"/>
      <c r="I10" s="131">
        <v>4</v>
      </c>
      <c r="J10" s="131"/>
      <c r="K10" s="131"/>
      <c r="L10" s="131">
        <v>5</v>
      </c>
      <c r="M10" s="131"/>
      <c r="N10" s="131">
        <v>6</v>
      </c>
      <c r="O10" s="131"/>
    </row>
    <row r="11" spans="1:15" s="1" customFormat="1" ht="95.25" customHeight="1">
      <c r="A11" s="134" t="s">
        <v>424</v>
      </c>
      <c r="B11" s="134"/>
      <c r="C11" s="298">
        <f>SUM(C12:C14)</f>
        <v>4</v>
      </c>
      <c r="D11" s="298"/>
      <c r="E11" s="298"/>
      <c r="F11" s="298">
        <f>SUM(F12:F14)</f>
        <v>4</v>
      </c>
      <c r="G11" s="298"/>
      <c r="H11" s="298"/>
      <c r="I11" s="298">
        <f>SUM(I12:I14)</f>
        <v>4</v>
      </c>
      <c r="J11" s="298"/>
      <c r="K11" s="298"/>
      <c r="L11" s="299">
        <f>I11-F11</f>
        <v>0</v>
      </c>
      <c r="M11" s="299"/>
      <c r="N11" s="300">
        <f t="shared" ref="N11:N26" si="0">(I11/F11)*100</f>
        <v>100</v>
      </c>
      <c r="O11" s="300"/>
    </row>
    <row r="12" spans="1:15" s="1" customFormat="1" ht="18.75" customHeight="1">
      <c r="A12" s="301" t="s">
        <v>193</v>
      </c>
      <c r="B12" s="301"/>
      <c r="C12" s="302">
        <v>1</v>
      </c>
      <c r="D12" s="302"/>
      <c r="E12" s="302"/>
      <c r="F12" s="302">
        <v>1</v>
      </c>
      <c r="G12" s="302"/>
      <c r="H12" s="302"/>
      <c r="I12" s="302">
        <v>1</v>
      </c>
      <c r="J12" s="302"/>
      <c r="K12" s="302"/>
      <c r="L12" s="302">
        <f>I12-F12</f>
        <v>0</v>
      </c>
      <c r="M12" s="302"/>
      <c r="N12" s="303">
        <f t="shared" si="0"/>
        <v>100</v>
      </c>
      <c r="O12" s="303"/>
    </row>
    <row r="13" spans="1:15" s="1" customFormat="1" ht="18.75" customHeight="1">
      <c r="A13" s="301" t="s">
        <v>195</v>
      </c>
      <c r="B13" s="301"/>
      <c r="C13" s="302">
        <v>1</v>
      </c>
      <c r="D13" s="302"/>
      <c r="E13" s="302"/>
      <c r="F13" s="302">
        <v>1</v>
      </c>
      <c r="G13" s="302"/>
      <c r="H13" s="302"/>
      <c r="I13" s="302">
        <v>1</v>
      </c>
      <c r="J13" s="302"/>
      <c r="K13" s="302"/>
      <c r="L13" s="302">
        <f>I13-F13</f>
        <v>0</v>
      </c>
      <c r="M13" s="302"/>
      <c r="N13" s="303">
        <f t="shared" si="0"/>
        <v>100</v>
      </c>
      <c r="O13" s="303"/>
    </row>
    <row r="14" spans="1:15" s="1" customFormat="1" ht="18.75" customHeight="1">
      <c r="A14" s="301" t="s">
        <v>197</v>
      </c>
      <c r="B14" s="301"/>
      <c r="C14" s="302">
        <v>2</v>
      </c>
      <c r="D14" s="302"/>
      <c r="E14" s="302"/>
      <c r="F14" s="302">
        <v>2</v>
      </c>
      <c r="G14" s="302"/>
      <c r="H14" s="302"/>
      <c r="I14" s="302">
        <v>2</v>
      </c>
      <c r="J14" s="302"/>
      <c r="K14" s="302"/>
      <c r="L14" s="302">
        <f>I14-F14</f>
        <v>0</v>
      </c>
      <c r="M14" s="302"/>
      <c r="N14" s="303">
        <f t="shared" si="0"/>
        <v>100</v>
      </c>
      <c r="O14" s="303"/>
    </row>
    <row r="15" spans="1:15" s="1" customFormat="1" ht="37.5" customHeight="1">
      <c r="A15" s="134" t="s">
        <v>425</v>
      </c>
      <c r="B15" s="134"/>
      <c r="C15" s="304">
        <f>SUM(C16:E18)</f>
        <v>389.22500000000002</v>
      </c>
      <c r="D15" s="304"/>
      <c r="E15" s="304"/>
      <c r="F15" s="304">
        <f>SUM(F16:H18)</f>
        <v>581.29999999999995</v>
      </c>
      <c r="G15" s="304"/>
      <c r="H15" s="304"/>
      <c r="I15" s="304">
        <f>SUM(I16:K18)</f>
        <v>138.04508196721309</v>
      </c>
      <c r="J15" s="304"/>
      <c r="K15" s="304"/>
      <c r="L15" s="299">
        <f>SUM(L16:M18)</f>
        <v>-443.25491803278692</v>
      </c>
      <c r="M15" s="299"/>
      <c r="N15" s="300">
        <f t="shared" si="0"/>
        <v>23.747648712749545</v>
      </c>
      <c r="O15" s="300"/>
    </row>
    <row r="16" spans="1:15" s="1" customFormat="1" ht="18.75" customHeight="1">
      <c r="A16" s="301" t="s">
        <v>193</v>
      </c>
      <c r="B16" s="301"/>
      <c r="C16" s="305">
        <f>C20</f>
        <v>100.515</v>
      </c>
      <c r="D16" s="305"/>
      <c r="E16" s="305"/>
      <c r="F16" s="305">
        <v>130</v>
      </c>
      <c r="G16" s="305"/>
      <c r="H16" s="305"/>
      <c r="I16" s="305">
        <f>69.975/1.22</f>
        <v>57.356557377049178</v>
      </c>
      <c r="J16" s="305"/>
      <c r="K16" s="305"/>
      <c r="L16" s="302">
        <f>I16-F16</f>
        <v>-72.643442622950829</v>
      </c>
      <c r="M16" s="302"/>
      <c r="N16" s="303">
        <f t="shared" si="0"/>
        <v>44.120428751576291</v>
      </c>
      <c r="O16" s="303"/>
    </row>
    <row r="17" spans="1:18" s="1" customFormat="1" ht="18.75" customHeight="1">
      <c r="A17" s="301" t="s">
        <v>195</v>
      </c>
      <c r="B17" s="301"/>
      <c r="C17" s="305">
        <f>C21</f>
        <v>126</v>
      </c>
      <c r="D17" s="305"/>
      <c r="E17" s="305"/>
      <c r="F17" s="305">
        <v>117</v>
      </c>
      <c r="G17" s="305"/>
      <c r="H17" s="305"/>
      <c r="I17" s="305">
        <f>72.002/1.22</f>
        <v>59.018032786885243</v>
      </c>
      <c r="J17" s="305"/>
      <c r="K17" s="305"/>
      <c r="L17" s="302">
        <f>I17-F17</f>
        <v>-57.981967213114757</v>
      </c>
      <c r="M17" s="302"/>
      <c r="N17" s="303">
        <f t="shared" si="0"/>
        <v>50.442763065713883</v>
      </c>
      <c r="O17" s="303"/>
    </row>
    <row r="18" spans="1:18" s="1" customFormat="1" ht="18.75" customHeight="1">
      <c r="A18" s="301" t="s">
        <v>197</v>
      </c>
      <c r="B18" s="301"/>
      <c r="C18" s="305">
        <f>C22</f>
        <v>162.71</v>
      </c>
      <c r="D18" s="305"/>
      <c r="E18" s="305"/>
      <c r="F18" s="305">
        <v>334.3</v>
      </c>
      <c r="G18" s="305"/>
      <c r="H18" s="305"/>
      <c r="I18" s="305">
        <f>26.438/1.22</f>
        <v>21.670491803278686</v>
      </c>
      <c r="J18" s="305"/>
      <c r="K18" s="305"/>
      <c r="L18" s="302">
        <f>I18-F18</f>
        <v>-312.6295081967213</v>
      </c>
      <c r="M18" s="302"/>
      <c r="N18" s="303">
        <f t="shared" si="0"/>
        <v>6.4823487296675699</v>
      </c>
      <c r="O18" s="303"/>
    </row>
    <row r="19" spans="1:18" s="1" customFormat="1" ht="36" customHeight="1">
      <c r="A19" s="134" t="s">
        <v>426</v>
      </c>
      <c r="B19" s="134"/>
      <c r="C19" s="306">
        <f>SUM(C20:E22)</f>
        <v>389.22500000000002</v>
      </c>
      <c r="D19" s="306"/>
      <c r="E19" s="306"/>
      <c r="F19" s="306">
        <f>SUM(F20:H22)</f>
        <v>581.29999999999995</v>
      </c>
      <c r="G19" s="306"/>
      <c r="H19" s="306"/>
      <c r="I19" s="306">
        <f>SUM(I20:K22)</f>
        <v>138.04508196721309</v>
      </c>
      <c r="J19" s="306"/>
      <c r="K19" s="306"/>
      <c r="L19" s="299">
        <f>SUM(L20:M22)</f>
        <v>-443.25491803278692</v>
      </c>
      <c r="M19" s="299"/>
      <c r="N19" s="300">
        <f t="shared" si="0"/>
        <v>23.747648712749545</v>
      </c>
      <c r="O19" s="300"/>
    </row>
    <row r="20" spans="1:18" s="1" customFormat="1" ht="18.75" customHeight="1">
      <c r="A20" s="301" t="s">
        <v>193</v>
      </c>
      <c r="B20" s="301"/>
      <c r="C20" s="305">
        <v>100.515</v>
      </c>
      <c r="D20" s="305"/>
      <c r="E20" s="305"/>
      <c r="F20" s="305">
        <v>130</v>
      </c>
      <c r="G20" s="305"/>
      <c r="H20" s="305"/>
      <c r="I20" s="305">
        <f>69.975/1.22</f>
        <v>57.356557377049178</v>
      </c>
      <c r="J20" s="305"/>
      <c r="K20" s="305"/>
      <c r="L20" s="302">
        <f>I20-F20</f>
        <v>-72.643442622950829</v>
      </c>
      <c r="M20" s="302"/>
      <c r="N20" s="303">
        <f t="shared" si="0"/>
        <v>44.120428751576291</v>
      </c>
      <c r="O20" s="303"/>
      <c r="Q20" s="160"/>
    </row>
    <row r="21" spans="1:18" s="1" customFormat="1" ht="18.75" customHeight="1">
      <c r="A21" s="301" t="s">
        <v>195</v>
      </c>
      <c r="B21" s="301"/>
      <c r="C21" s="305">
        <v>126</v>
      </c>
      <c r="D21" s="305"/>
      <c r="E21" s="305"/>
      <c r="F21" s="305">
        <v>117</v>
      </c>
      <c r="G21" s="305"/>
      <c r="H21" s="305"/>
      <c r="I21" s="305">
        <f>72.002/1.22</f>
        <v>59.018032786885243</v>
      </c>
      <c r="J21" s="305"/>
      <c r="K21" s="305"/>
      <c r="L21" s="302">
        <f>I21-F21</f>
        <v>-57.981967213114757</v>
      </c>
      <c r="M21" s="302"/>
      <c r="N21" s="303">
        <f t="shared" si="0"/>
        <v>50.442763065713883</v>
      </c>
      <c r="O21" s="303"/>
      <c r="Q21" s="160"/>
    </row>
    <row r="22" spans="1:18" s="1" customFormat="1" ht="18.75" customHeight="1">
      <c r="A22" s="301" t="s">
        <v>197</v>
      </c>
      <c r="B22" s="301"/>
      <c r="C22" s="305">
        <v>162.71</v>
      </c>
      <c r="D22" s="305"/>
      <c r="E22" s="305"/>
      <c r="F22" s="305">
        <v>334.3</v>
      </c>
      <c r="G22" s="305"/>
      <c r="H22" s="305"/>
      <c r="I22" s="305">
        <f>26.438/1.22</f>
        <v>21.670491803278686</v>
      </c>
      <c r="J22" s="305"/>
      <c r="K22" s="305"/>
      <c r="L22" s="302">
        <f>I22-F22</f>
        <v>-312.6295081967213</v>
      </c>
      <c r="M22" s="302"/>
      <c r="N22" s="303">
        <f t="shared" si="0"/>
        <v>6.4823487296675699</v>
      </c>
      <c r="O22" s="303"/>
      <c r="Q22" s="160"/>
      <c r="R22" s="160"/>
    </row>
    <row r="23" spans="1:18" s="1" customFormat="1" ht="56.25" customHeight="1">
      <c r="A23" s="134" t="s">
        <v>427</v>
      </c>
      <c r="B23" s="134"/>
      <c r="C23" s="307">
        <f>C15/C11/12</f>
        <v>8.1088541666666671</v>
      </c>
      <c r="D23" s="307"/>
      <c r="E23" s="307"/>
      <c r="F23" s="307">
        <f>F15/F11/12</f>
        <v>12.110416666666666</v>
      </c>
      <c r="G23" s="307"/>
      <c r="H23" s="307"/>
      <c r="I23" s="307">
        <f>I15/I11/12</f>
        <v>2.8759392076502728</v>
      </c>
      <c r="J23" s="307"/>
      <c r="K23" s="307"/>
      <c r="L23" s="299">
        <f>SUM(L24:M26)</f>
        <v>-36.937909836065572</v>
      </c>
      <c r="M23" s="299"/>
      <c r="N23" s="300">
        <f t="shared" si="0"/>
        <v>23.747648712749545</v>
      </c>
      <c r="O23" s="300"/>
      <c r="Q23" s="160"/>
      <c r="R23" s="160"/>
    </row>
    <row r="24" spans="1:18" s="1" customFormat="1" ht="18.75" customHeight="1">
      <c r="A24" s="301" t="s">
        <v>193</v>
      </c>
      <c r="B24" s="301"/>
      <c r="C24" s="308">
        <f>C16/12</f>
        <v>8.3762500000000006</v>
      </c>
      <c r="D24" s="308"/>
      <c r="E24" s="308"/>
      <c r="F24" s="308">
        <f>F16/12</f>
        <v>10.833333333333334</v>
      </c>
      <c r="G24" s="308"/>
      <c r="H24" s="308"/>
      <c r="I24" s="308">
        <f>I16/12</f>
        <v>4.7797131147540979</v>
      </c>
      <c r="J24" s="308"/>
      <c r="K24" s="308"/>
      <c r="L24" s="302">
        <f>I24-F24</f>
        <v>-6.053620218579236</v>
      </c>
      <c r="M24" s="302"/>
      <c r="N24" s="303">
        <f t="shared" si="0"/>
        <v>44.120428751576284</v>
      </c>
      <c r="O24" s="303"/>
    </row>
    <row r="25" spans="1:18" s="1" customFormat="1" ht="18.75" customHeight="1">
      <c r="A25" s="301" t="s">
        <v>195</v>
      </c>
      <c r="B25" s="301"/>
      <c r="C25" s="308">
        <f>C17/12</f>
        <v>10.5</v>
      </c>
      <c r="D25" s="308"/>
      <c r="E25" s="308"/>
      <c r="F25" s="308">
        <f>F17/12</f>
        <v>9.75</v>
      </c>
      <c r="G25" s="308"/>
      <c r="H25" s="308"/>
      <c r="I25" s="308">
        <f>I17/12</f>
        <v>4.9181693989071036</v>
      </c>
      <c r="J25" s="308"/>
      <c r="K25" s="308"/>
      <c r="L25" s="302">
        <f>I25-F25</f>
        <v>-4.8318306010928964</v>
      </c>
      <c r="M25" s="302"/>
      <c r="N25" s="303">
        <f t="shared" si="0"/>
        <v>50.442763065713883</v>
      </c>
      <c r="O25" s="303"/>
    </row>
    <row r="26" spans="1:18" s="1" customFormat="1" ht="18.75" customHeight="1">
      <c r="A26" s="301" t="s">
        <v>197</v>
      </c>
      <c r="B26" s="301"/>
      <c r="C26" s="308">
        <f>C18/12</f>
        <v>13.559166666666668</v>
      </c>
      <c r="D26" s="308"/>
      <c r="E26" s="308"/>
      <c r="F26" s="308">
        <f>F18/12</f>
        <v>27.858333333333334</v>
      </c>
      <c r="G26" s="308"/>
      <c r="H26" s="308"/>
      <c r="I26" s="308">
        <f>I18/12</f>
        <v>1.8058743169398905</v>
      </c>
      <c r="J26" s="308"/>
      <c r="K26" s="308"/>
      <c r="L26" s="302">
        <f>I26-F26</f>
        <v>-26.052459016393442</v>
      </c>
      <c r="M26" s="302"/>
      <c r="N26" s="303">
        <f t="shared" si="0"/>
        <v>6.4823487296675699</v>
      </c>
      <c r="O26" s="303"/>
    </row>
    <row r="27" spans="1:18" s="1" customFormat="1" ht="13.5" customHeight="1">
      <c r="A27" s="7"/>
      <c r="B27" s="7"/>
      <c r="C27" s="7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114"/>
      <c r="O27" s="114"/>
    </row>
    <row r="28" spans="1:18" ht="18.75" customHeight="1">
      <c r="A28" s="309" t="s">
        <v>428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</row>
    <row r="29" spans="1:18" ht="11.25" customHeight="1">
      <c r="A29" s="275"/>
      <c r="B29" s="275"/>
      <c r="C29" s="275"/>
      <c r="D29" s="275"/>
      <c r="E29" s="275"/>
      <c r="F29" s="275"/>
      <c r="G29" s="275"/>
      <c r="H29" s="275"/>
      <c r="I29" s="275"/>
    </row>
    <row r="30" spans="1:18" ht="30.75" customHeight="1">
      <c r="A30" s="296" t="s">
        <v>429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</row>
    <row r="31" spans="1:18" ht="12.75" customHeight="1"/>
    <row r="32" spans="1:18" ht="25" customHeight="1">
      <c r="A32" s="277" t="s">
        <v>430</v>
      </c>
      <c r="B32" s="130" t="s">
        <v>431</v>
      </c>
      <c r="C32" s="130"/>
      <c r="D32" s="130"/>
      <c r="E32" s="130"/>
      <c r="F32" s="130" t="s">
        <v>432</v>
      </c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5" ht="17.25" customHeight="1">
      <c r="A33" s="277">
        <v>1</v>
      </c>
      <c r="B33" s="130">
        <v>2</v>
      </c>
      <c r="C33" s="130"/>
      <c r="D33" s="130"/>
      <c r="E33" s="130"/>
      <c r="F33" s="130">
        <v>3</v>
      </c>
      <c r="G33" s="130"/>
      <c r="H33" s="130"/>
      <c r="I33" s="130"/>
      <c r="J33" s="130"/>
      <c r="K33" s="130"/>
      <c r="L33" s="130"/>
      <c r="M33" s="130"/>
      <c r="N33" s="130"/>
      <c r="O33" s="130"/>
    </row>
    <row r="34" spans="1:15" ht="20.149999999999999" customHeight="1">
      <c r="A34" s="278">
        <v>32166420</v>
      </c>
      <c r="B34" s="310" t="s">
        <v>433</v>
      </c>
      <c r="C34" s="310"/>
      <c r="D34" s="310"/>
      <c r="E34" s="310"/>
      <c r="F34" s="310" t="s">
        <v>434</v>
      </c>
      <c r="G34" s="310"/>
      <c r="H34" s="310"/>
      <c r="I34" s="310"/>
      <c r="J34" s="310"/>
      <c r="K34" s="310"/>
      <c r="L34" s="310"/>
      <c r="M34" s="310"/>
      <c r="N34" s="310"/>
      <c r="O34" s="310"/>
    </row>
    <row r="35" spans="1:15" ht="20.149999999999999" customHeight="1">
      <c r="A35" s="278" t="s">
        <v>180</v>
      </c>
      <c r="B35" s="310" t="s">
        <v>180</v>
      </c>
      <c r="C35" s="310"/>
      <c r="D35" s="310"/>
      <c r="E35" s="310"/>
      <c r="F35" s="310" t="s">
        <v>180</v>
      </c>
      <c r="G35" s="310"/>
      <c r="H35" s="310"/>
      <c r="I35" s="310"/>
      <c r="J35" s="310"/>
      <c r="K35" s="310"/>
      <c r="L35" s="310"/>
      <c r="M35" s="310"/>
      <c r="N35" s="310"/>
      <c r="O35" s="310"/>
    </row>
    <row r="36" spans="1:15" ht="20.149999999999999" customHeight="1">
      <c r="A36" s="278" t="s">
        <v>180</v>
      </c>
      <c r="B36" s="310" t="s">
        <v>180</v>
      </c>
      <c r="C36" s="310"/>
      <c r="D36" s="310"/>
      <c r="E36" s="310"/>
      <c r="F36" s="310" t="s">
        <v>180</v>
      </c>
      <c r="G36" s="310"/>
      <c r="H36" s="310"/>
      <c r="I36" s="310"/>
      <c r="J36" s="310"/>
      <c r="K36" s="310"/>
      <c r="L36" s="310"/>
      <c r="M36" s="310"/>
      <c r="N36" s="310"/>
      <c r="O36" s="310"/>
    </row>
    <row r="37" spans="1:15" ht="20.149999999999999" customHeight="1">
      <c r="A37" s="278" t="s">
        <v>180</v>
      </c>
      <c r="B37" s="310" t="s">
        <v>180</v>
      </c>
      <c r="C37" s="310"/>
      <c r="D37" s="310"/>
      <c r="E37" s="310"/>
      <c r="F37" s="310" t="s">
        <v>180</v>
      </c>
      <c r="G37" s="310"/>
      <c r="H37" s="310"/>
      <c r="I37" s="310"/>
      <c r="J37" s="310"/>
      <c r="K37" s="310"/>
      <c r="L37" s="310"/>
      <c r="M37" s="310"/>
      <c r="N37" s="310"/>
      <c r="O37" s="310"/>
    </row>
    <row r="38" spans="1:15" ht="20.149999999999999" customHeight="1">
      <c r="A38" s="278" t="s">
        <v>180</v>
      </c>
      <c r="B38" s="310" t="s">
        <v>180</v>
      </c>
      <c r="C38" s="310"/>
      <c r="D38" s="310"/>
      <c r="E38" s="310"/>
      <c r="F38" s="310" t="s">
        <v>180</v>
      </c>
      <c r="G38" s="310"/>
      <c r="H38" s="310"/>
      <c r="I38" s="310"/>
      <c r="J38" s="310"/>
      <c r="K38" s="310"/>
      <c r="L38" s="310"/>
      <c r="M38" s="310"/>
      <c r="N38" s="310"/>
      <c r="O38" s="310"/>
    </row>
    <row r="39" spans="1:15" ht="20.149999999999999" customHeight="1">
      <c r="A39" s="278" t="s">
        <v>180</v>
      </c>
      <c r="B39" s="310" t="s">
        <v>180</v>
      </c>
      <c r="C39" s="310"/>
      <c r="D39" s="310"/>
      <c r="E39" s="310"/>
      <c r="F39" s="310" t="s">
        <v>180</v>
      </c>
      <c r="G39" s="310"/>
      <c r="H39" s="310"/>
      <c r="I39" s="310"/>
      <c r="J39" s="310"/>
      <c r="K39" s="310"/>
      <c r="L39" s="310"/>
      <c r="M39" s="310"/>
      <c r="N39" s="310"/>
      <c r="O39" s="310"/>
    </row>
    <row r="40" spans="1:15" ht="18.75" customHeight="1">
      <c r="A40" s="311" t="s">
        <v>435</v>
      </c>
      <c r="B40" s="311"/>
      <c r="C40" s="311"/>
      <c r="D40" s="311"/>
      <c r="E40" s="311"/>
      <c r="F40" s="311"/>
      <c r="G40" s="311"/>
      <c r="H40" s="311"/>
      <c r="I40" s="311"/>
      <c r="J40" s="311"/>
    </row>
    <row r="41" spans="1:15" ht="18.75" customHeight="1">
      <c r="A41" s="280"/>
    </row>
    <row r="42" spans="1:15" ht="52.5" customHeight="1">
      <c r="A42" s="131" t="s">
        <v>436</v>
      </c>
      <c r="B42" s="131"/>
      <c r="C42" s="131"/>
      <c r="D42" s="131" t="s">
        <v>437</v>
      </c>
      <c r="E42" s="131"/>
      <c r="F42" s="131"/>
      <c r="G42" s="131" t="s">
        <v>438</v>
      </c>
      <c r="H42" s="131"/>
      <c r="I42" s="131"/>
      <c r="J42" s="131" t="s">
        <v>439</v>
      </c>
      <c r="K42" s="131"/>
      <c r="L42" s="131"/>
      <c r="M42" s="131" t="s">
        <v>440</v>
      </c>
      <c r="N42" s="131"/>
      <c r="O42" s="131"/>
    </row>
    <row r="43" spans="1:15" ht="155.25" customHeight="1">
      <c r="A43" s="131"/>
      <c r="B43" s="131"/>
      <c r="C43" s="131"/>
      <c r="D43" s="21" t="s">
        <v>441</v>
      </c>
      <c r="E43" s="21" t="s">
        <v>442</v>
      </c>
      <c r="F43" s="21" t="s">
        <v>443</v>
      </c>
      <c r="G43" s="21" t="s">
        <v>441</v>
      </c>
      <c r="H43" s="21" t="s">
        <v>442</v>
      </c>
      <c r="I43" s="21" t="s">
        <v>443</v>
      </c>
      <c r="J43" s="21" t="s">
        <v>441</v>
      </c>
      <c r="K43" s="21" t="s">
        <v>442</v>
      </c>
      <c r="L43" s="21" t="s">
        <v>443</v>
      </c>
      <c r="M43" s="281" t="s">
        <v>444</v>
      </c>
      <c r="N43" s="281" t="s">
        <v>445</v>
      </c>
      <c r="O43" s="281" t="s">
        <v>446</v>
      </c>
    </row>
    <row r="44" spans="1:15" ht="18.75" customHeight="1">
      <c r="A44" s="131">
        <v>1</v>
      </c>
      <c r="B44" s="131"/>
      <c r="C44" s="131"/>
      <c r="D44" s="21">
        <v>2</v>
      </c>
      <c r="E44" s="21">
        <v>3</v>
      </c>
      <c r="F44" s="21">
        <v>4</v>
      </c>
      <c r="G44" s="21">
        <v>5</v>
      </c>
      <c r="H44" s="12">
        <v>6</v>
      </c>
      <c r="I44" s="12">
        <v>7</v>
      </c>
      <c r="J44" s="12">
        <v>8</v>
      </c>
      <c r="K44" s="12">
        <v>9</v>
      </c>
      <c r="L44" s="12">
        <v>10</v>
      </c>
      <c r="M44" s="12">
        <v>11</v>
      </c>
      <c r="N44" s="12">
        <v>12</v>
      </c>
      <c r="O44" s="12">
        <v>13</v>
      </c>
    </row>
    <row r="45" spans="1:15" ht="18.75" customHeight="1">
      <c r="A45" s="131" t="s">
        <v>447</v>
      </c>
      <c r="B45" s="131"/>
      <c r="C45" s="131"/>
      <c r="D45" s="272">
        <v>372</v>
      </c>
      <c r="E45" s="272">
        <v>42</v>
      </c>
      <c r="F45" s="282">
        <v>13</v>
      </c>
      <c r="G45" s="272">
        <v>57.131</v>
      </c>
      <c r="H45" s="272">
        <v>25</v>
      </c>
      <c r="I45" s="282">
        <v>13</v>
      </c>
      <c r="J45" s="283">
        <f>G45-D45</f>
        <v>-314.86900000000003</v>
      </c>
      <c r="K45" s="283">
        <f>H45-E45</f>
        <v>-17</v>
      </c>
      <c r="L45" s="273">
        <f>I45-F45</f>
        <v>0</v>
      </c>
      <c r="M45" s="284">
        <f>(G45/D45)*100</f>
        <v>15.357795698924731</v>
      </c>
      <c r="N45" s="270">
        <f>(H45/E45)*100</f>
        <v>59.523809523809526</v>
      </c>
      <c r="O45" s="282">
        <f>(I45/F45)*100</f>
        <v>100</v>
      </c>
    </row>
    <row r="46" spans="1:15" ht="18.75" customHeight="1">
      <c r="A46" s="131" t="s">
        <v>448</v>
      </c>
      <c r="B46" s="131"/>
      <c r="C46" s="131"/>
      <c r="D46" s="272" t="s">
        <v>180</v>
      </c>
      <c r="E46" s="272" t="s">
        <v>180</v>
      </c>
      <c r="F46" s="282" t="s">
        <v>180</v>
      </c>
      <c r="G46" s="272" t="s">
        <v>180</v>
      </c>
      <c r="H46" s="272" t="s">
        <v>180</v>
      </c>
      <c r="I46" s="282" t="s">
        <v>180</v>
      </c>
      <c r="J46" s="283" t="e">
        <f>G46-D46</f>
        <v>#VALUE!</v>
      </c>
      <c r="K46" s="285"/>
      <c r="L46" s="273"/>
      <c r="M46" s="284"/>
      <c r="N46" s="270"/>
      <c r="O46" s="282"/>
    </row>
    <row r="47" spans="1:15" ht="18.75" customHeight="1">
      <c r="A47" s="131" t="s">
        <v>449</v>
      </c>
      <c r="B47" s="131"/>
      <c r="C47" s="131"/>
      <c r="D47" s="272"/>
      <c r="E47" s="272"/>
      <c r="F47" s="282"/>
      <c r="G47" s="272"/>
      <c r="H47" s="272"/>
      <c r="I47" s="282"/>
      <c r="J47" s="283">
        <f>G47-D47</f>
        <v>0</v>
      </c>
      <c r="K47" s="285"/>
      <c r="L47" s="273"/>
      <c r="M47" s="284"/>
      <c r="N47" s="270"/>
      <c r="O47" s="282"/>
    </row>
    <row r="48" spans="1:15" ht="18.75" customHeight="1">
      <c r="A48" s="131" t="s">
        <v>450</v>
      </c>
      <c r="B48" s="131"/>
      <c r="C48" s="131"/>
      <c r="D48" s="272"/>
      <c r="E48" s="270"/>
      <c r="F48" s="282"/>
      <c r="G48" s="286"/>
      <c r="H48" s="270"/>
      <c r="I48" s="282"/>
      <c r="J48" s="283">
        <f>G48-D48</f>
        <v>0</v>
      </c>
      <c r="K48" s="285">
        <f>H48-E48</f>
        <v>0</v>
      </c>
      <c r="L48" s="273">
        <f>I48-F48</f>
        <v>0</v>
      </c>
      <c r="M48" s="284" t="e">
        <f>(G48/D48)*100</f>
        <v>#DIV/0!</v>
      </c>
      <c r="N48" s="270" t="e">
        <f>(H48/E48)*100</f>
        <v>#DIV/0!</v>
      </c>
      <c r="O48" s="282" t="e">
        <f>(I48/F48)*100</f>
        <v>#DIV/0!</v>
      </c>
    </row>
    <row r="49" spans="1:15" ht="18.75" customHeight="1">
      <c r="A49" s="131" t="s">
        <v>96</v>
      </c>
      <c r="B49" s="131"/>
      <c r="C49" s="131"/>
      <c r="D49" s="272"/>
      <c r="E49" s="270"/>
      <c r="F49" s="282"/>
      <c r="G49" s="286"/>
      <c r="H49" s="270"/>
      <c r="I49" s="282"/>
      <c r="J49" s="283"/>
      <c r="K49" s="285"/>
      <c r="L49" s="273"/>
      <c r="M49" s="284"/>
      <c r="N49" s="270"/>
      <c r="O49" s="282"/>
    </row>
    <row r="50" spans="1:15" ht="18.75" customHeight="1">
      <c r="A50" s="131" t="s">
        <v>451</v>
      </c>
      <c r="B50" s="131"/>
      <c r="C50" s="131"/>
      <c r="D50" s="272"/>
      <c r="E50" s="270"/>
      <c r="F50" s="282"/>
      <c r="G50" s="272"/>
      <c r="H50" s="270"/>
      <c r="I50" s="282"/>
      <c r="J50" s="283">
        <f>G50-D50</f>
        <v>0</v>
      </c>
      <c r="K50" s="285"/>
      <c r="L50" s="273"/>
      <c r="M50" s="284"/>
      <c r="N50" s="270"/>
      <c r="O50" s="282"/>
    </row>
    <row r="51" spans="1:15" ht="25" customHeight="1">
      <c r="A51" s="191" t="s">
        <v>98</v>
      </c>
      <c r="B51" s="191"/>
      <c r="C51" s="191"/>
      <c r="D51" s="271">
        <f>SUM(D45:D50)</f>
        <v>372</v>
      </c>
      <c r="E51" s="269"/>
      <c r="F51" s="287"/>
      <c r="G51" s="271">
        <v>57.131</v>
      </c>
      <c r="H51" s="269"/>
      <c r="I51" s="287"/>
      <c r="J51" s="288" t="e">
        <f>SUM(J45:J50)</f>
        <v>#VALUE!</v>
      </c>
      <c r="K51" s="269"/>
      <c r="L51" s="287"/>
      <c r="M51" s="289"/>
      <c r="N51" s="269"/>
      <c r="O51" s="287"/>
    </row>
    <row r="52" spans="1:15" ht="18.75" customHeight="1">
      <c r="A52" s="2"/>
      <c r="B52" s="290"/>
      <c r="C52" s="290"/>
      <c r="D52" s="290"/>
      <c r="E52" s="290"/>
      <c r="F52" s="20"/>
      <c r="G52" s="20"/>
      <c r="H52" s="20"/>
      <c r="I52" s="24"/>
      <c r="J52" s="24"/>
      <c r="K52" s="24"/>
      <c r="L52" s="24"/>
      <c r="M52" s="24"/>
      <c r="N52" s="24"/>
      <c r="O52" s="24"/>
    </row>
    <row r="53" spans="1:15" ht="18.75" customHeight="1">
      <c r="A53" s="296" t="s">
        <v>452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</row>
    <row r="54" spans="1:15" ht="18.75" customHeight="1">
      <c r="A54" s="280"/>
    </row>
    <row r="55" spans="1:15" ht="56.25" customHeight="1">
      <c r="A55" s="21" t="s">
        <v>453</v>
      </c>
      <c r="B55" s="131" t="s">
        <v>454</v>
      </c>
      <c r="C55" s="131"/>
      <c r="D55" s="131" t="s">
        <v>455</v>
      </c>
      <c r="E55" s="131"/>
      <c r="F55" s="131" t="s">
        <v>456</v>
      </c>
      <c r="G55" s="131"/>
      <c r="H55" s="131" t="s">
        <v>457</v>
      </c>
      <c r="I55" s="131"/>
      <c r="J55" s="131"/>
      <c r="K55" s="131" t="s">
        <v>458</v>
      </c>
      <c r="L55" s="131"/>
      <c r="M55" s="131" t="s">
        <v>459</v>
      </c>
      <c r="N55" s="131"/>
      <c r="O55" s="131"/>
    </row>
    <row r="56" spans="1:15" ht="18.75" customHeight="1">
      <c r="A56" s="12">
        <v>1</v>
      </c>
      <c r="B56" s="130">
        <v>2</v>
      </c>
      <c r="C56" s="130"/>
      <c r="D56" s="130">
        <v>3</v>
      </c>
      <c r="E56" s="130"/>
      <c r="F56" s="130">
        <v>4</v>
      </c>
      <c r="G56" s="130"/>
      <c r="H56" s="130">
        <v>5</v>
      </c>
      <c r="I56" s="130"/>
      <c r="J56" s="130"/>
      <c r="K56" s="130">
        <v>6</v>
      </c>
      <c r="L56" s="130"/>
      <c r="M56" s="130">
        <v>7</v>
      </c>
      <c r="N56" s="130"/>
      <c r="O56" s="130"/>
    </row>
    <row r="57" spans="1:15" ht="18.75" customHeight="1">
      <c r="A57" s="279" t="s">
        <v>180</v>
      </c>
      <c r="B57" s="248"/>
      <c r="C57" s="248"/>
      <c r="D57" s="248"/>
      <c r="E57" s="248"/>
      <c r="F57" s="248"/>
      <c r="G57" s="248"/>
      <c r="H57" s="248"/>
      <c r="I57" s="248"/>
      <c r="J57" s="248"/>
      <c r="K57" s="302">
        <v>0</v>
      </c>
      <c r="L57" s="302"/>
      <c r="M57" s="248"/>
      <c r="N57" s="248"/>
      <c r="O57" s="248"/>
    </row>
    <row r="58" spans="1:15" ht="18.75" customHeight="1">
      <c r="A58" s="279" t="s">
        <v>180</v>
      </c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</row>
    <row r="59" spans="1:15" ht="18.75" customHeight="1">
      <c r="A59" s="279" t="s">
        <v>180</v>
      </c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</row>
    <row r="60" spans="1:15" ht="18.75" customHeight="1">
      <c r="A60" s="279" t="s">
        <v>180</v>
      </c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</row>
    <row r="61" spans="1:15" ht="18.75" customHeight="1">
      <c r="A61" s="186" t="s">
        <v>98</v>
      </c>
      <c r="B61" s="312" t="s">
        <v>460</v>
      </c>
      <c r="C61" s="312"/>
      <c r="D61" s="312" t="s">
        <v>460</v>
      </c>
      <c r="E61" s="312"/>
      <c r="F61" s="312" t="s">
        <v>460</v>
      </c>
      <c r="G61" s="312"/>
      <c r="H61" s="248"/>
      <c r="I61" s="248"/>
      <c r="J61" s="248"/>
      <c r="K61" s="298">
        <f>SUM(K57:L60)</f>
        <v>0</v>
      </c>
      <c r="L61" s="298"/>
      <c r="M61" s="248"/>
      <c r="N61" s="248"/>
      <c r="O61" s="248"/>
    </row>
    <row r="62" spans="1:15" ht="18.75" customHeight="1">
      <c r="A62" s="20"/>
      <c r="B62" s="6"/>
      <c r="C62" s="6"/>
      <c r="D62" s="6"/>
      <c r="E62" s="6"/>
      <c r="F62" s="6"/>
      <c r="G62" s="6"/>
      <c r="H62" s="6"/>
      <c r="I62" s="6"/>
      <c r="J62" s="6"/>
    </row>
    <row r="63" spans="1:15" ht="18.75" customHeight="1">
      <c r="A63" s="296" t="s">
        <v>461</v>
      </c>
      <c r="B63" s="296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</row>
    <row r="64" spans="1:15" ht="15" customHeight="1">
      <c r="A64" s="24"/>
      <c r="B64" s="291"/>
      <c r="C64" s="24"/>
      <c r="D64" s="24"/>
      <c r="E64" s="24"/>
      <c r="F64" s="24"/>
      <c r="G64" s="24"/>
      <c r="H64" s="24"/>
      <c r="I64" s="292"/>
    </row>
    <row r="65" spans="1:15" ht="42.75" customHeight="1">
      <c r="A65" s="131" t="s">
        <v>462</v>
      </c>
      <c r="B65" s="131"/>
      <c r="C65" s="131"/>
      <c r="D65" s="131" t="s">
        <v>463</v>
      </c>
      <c r="E65" s="131"/>
      <c r="F65" s="131" t="s">
        <v>464</v>
      </c>
      <c r="G65" s="131"/>
      <c r="H65" s="131"/>
      <c r="I65" s="131"/>
      <c r="J65" s="131" t="s">
        <v>465</v>
      </c>
      <c r="K65" s="131"/>
      <c r="L65" s="131"/>
      <c r="M65" s="131"/>
      <c r="N65" s="131" t="s">
        <v>466</v>
      </c>
      <c r="O65" s="131"/>
    </row>
    <row r="66" spans="1:15" ht="42.75" customHeight="1">
      <c r="A66" s="131"/>
      <c r="B66" s="131"/>
      <c r="C66" s="131"/>
      <c r="D66" s="131"/>
      <c r="E66" s="131"/>
      <c r="F66" s="130" t="s">
        <v>301</v>
      </c>
      <c r="G66" s="130"/>
      <c r="H66" s="131" t="s">
        <v>302</v>
      </c>
      <c r="I66" s="131"/>
      <c r="J66" s="130" t="s">
        <v>301</v>
      </c>
      <c r="K66" s="130"/>
      <c r="L66" s="131" t="s">
        <v>302</v>
      </c>
      <c r="M66" s="131"/>
      <c r="N66" s="131"/>
      <c r="O66" s="131"/>
    </row>
    <row r="67" spans="1:15" ht="18.75" customHeight="1">
      <c r="A67" s="131">
        <v>1</v>
      </c>
      <c r="B67" s="131"/>
      <c r="C67" s="131"/>
      <c r="D67" s="131">
        <v>2</v>
      </c>
      <c r="E67" s="131"/>
      <c r="F67" s="131">
        <v>3</v>
      </c>
      <c r="G67" s="131"/>
      <c r="H67" s="130">
        <v>4</v>
      </c>
      <c r="I67" s="130"/>
      <c r="J67" s="130">
        <v>5</v>
      </c>
      <c r="K67" s="130"/>
      <c r="L67" s="130">
        <v>6</v>
      </c>
      <c r="M67" s="130"/>
      <c r="N67" s="130">
        <v>7</v>
      </c>
      <c r="O67" s="130"/>
    </row>
    <row r="68" spans="1:15" ht="20.149999999999999" customHeight="1">
      <c r="A68" s="301" t="s">
        <v>467</v>
      </c>
      <c r="B68" s="301"/>
      <c r="C68" s="301"/>
      <c r="D68" s="302" t="s">
        <v>180</v>
      </c>
      <c r="E68" s="302"/>
      <c r="F68" s="302" t="s">
        <v>180</v>
      </c>
      <c r="G68" s="302"/>
      <c r="H68" s="302" t="s">
        <v>180</v>
      </c>
      <c r="I68" s="302"/>
      <c r="J68" s="302" t="s">
        <v>180</v>
      </c>
      <c r="K68" s="302"/>
      <c r="L68" s="302" t="s">
        <v>180</v>
      </c>
      <c r="M68" s="302"/>
      <c r="N68" s="313" t="e">
        <f>D68+H68-L68</f>
        <v>#VALUE!</v>
      </c>
      <c r="O68" s="313"/>
    </row>
    <row r="69" spans="1:15" ht="20.149999999999999" customHeight="1">
      <c r="A69" s="301" t="s">
        <v>468</v>
      </c>
      <c r="B69" s="301"/>
      <c r="C69" s="301"/>
      <c r="D69" s="302" t="s">
        <v>180</v>
      </c>
      <c r="E69" s="302"/>
      <c r="F69" s="302" t="s">
        <v>180</v>
      </c>
      <c r="G69" s="302"/>
      <c r="H69" s="302" t="s">
        <v>180</v>
      </c>
      <c r="I69" s="302"/>
      <c r="J69" s="302" t="s">
        <v>180</v>
      </c>
      <c r="K69" s="302"/>
      <c r="L69" s="302" t="s">
        <v>180</v>
      </c>
      <c r="M69" s="302"/>
      <c r="N69" s="248"/>
      <c r="O69" s="248"/>
    </row>
    <row r="70" spans="1:15" ht="20.149999999999999" customHeight="1">
      <c r="A70" s="248"/>
      <c r="B70" s="248"/>
      <c r="C70" s="248"/>
      <c r="D70" s="302" t="s">
        <v>180</v>
      </c>
      <c r="E70" s="302"/>
      <c r="F70" s="302" t="s">
        <v>180</v>
      </c>
      <c r="G70" s="302"/>
      <c r="H70" s="302" t="s">
        <v>180</v>
      </c>
      <c r="I70" s="302"/>
      <c r="J70" s="302" t="s">
        <v>180</v>
      </c>
      <c r="K70" s="302"/>
      <c r="L70" s="302" t="s">
        <v>180</v>
      </c>
      <c r="M70" s="302"/>
      <c r="N70" s="248"/>
      <c r="O70" s="248"/>
    </row>
    <row r="71" spans="1:15" ht="20.149999999999999" customHeight="1">
      <c r="A71" s="301" t="s">
        <v>469</v>
      </c>
      <c r="B71" s="301"/>
      <c r="C71" s="301"/>
      <c r="D71" s="302" t="s">
        <v>180</v>
      </c>
      <c r="E71" s="302"/>
      <c r="F71" s="302" t="s">
        <v>180</v>
      </c>
      <c r="G71" s="302"/>
      <c r="H71" s="302" t="s">
        <v>180</v>
      </c>
      <c r="I71" s="302"/>
      <c r="J71" s="302" t="s">
        <v>180</v>
      </c>
      <c r="K71" s="302"/>
      <c r="L71" s="302" t="s">
        <v>180</v>
      </c>
      <c r="M71" s="302"/>
      <c r="N71" s="313" t="e">
        <f>D71+H71-L71</f>
        <v>#VALUE!</v>
      </c>
      <c r="O71" s="313"/>
    </row>
    <row r="72" spans="1:15" ht="20.149999999999999" customHeight="1">
      <c r="A72" s="301" t="s">
        <v>468</v>
      </c>
      <c r="B72" s="301"/>
      <c r="C72" s="301"/>
      <c r="D72" s="302" t="s">
        <v>180</v>
      </c>
      <c r="E72" s="302"/>
      <c r="F72" s="302" t="s">
        <v>180</v>
      </c>
      <c r="G72" s="302"/>
      <c r="H72" s="302" t="s">
        <v>180</v>
      </c>
      <c r="I72" s="302"/>
      <c r="J72" s="302" t="s">
        <v>180</v>
      </c>
      <c r="K72" s="302"/>
      <c r="L72" s="302" t="s">
        <v>180</v>
      </c>
      <c r="M72" s="302"/>
      <c r="N72" s="248"/>
      <c r="O72" s="248"/>
    </row>
    <row r="73" spans="1:15" ht="20.149999999999999" customHeight="1">
      <c r="A73" s="248"/>
      <c r="B73" s="248"/>
      <c r="C73" s="248"/>
      <c r="D73" s="302" t="s">
        <v>180</v>
      </c>
      <c r="E73" s="302"/>
      <c r="F73" s="302" t="s">
        <v>180</v>
      </c>
      <c r="G73" s="302"/>
      <c r="H73" s="302" t="s">
        <v>180</v>
      </c>
      <c r="I73" s="302"/>
      <c r="J73" s="302" t="s">
        <v>180</v>
      </c>
      <c r="K73" s="302"/>
      <c r="L73" s="302" t="s">
        <v>180</v>
      </c>
      <c r="M73" s="302"/>
      <c r="N73" s="248"/>
      <c r="O73" s="248"/>
    </row>
    <row r="74" spans="1:15" ht="20.149999999999999" customHeight="1">
      <c r="A74" s="301" t="s">
        <v>470</v>
      </c>
      <c r="B74" s="301"/>
      <c r="C74" s="301"/>
      <c r="D74" s="302" t="s">
        <v>180</v>
      </c>
      <c r="E74" s="302"/>
      <c r="F74" s="302" t="s">
        <v>180</v>
      </c>
      <c r="G74" s="302"/>
      <c r="H74" s="302" t="s">
        <v>180</v>
      </c>
      <c r="I74" s="302"/>
      <c r="J74" s="302" t="s">
        <v>180</v>
      </c>
      <c r="K74" s="302"/>
      <c r="L74" s="302" t="s">
        <v>180</v>
      </c>
      <c r="M74" s="302"/>
      <c r="N74" s="313" t="e">
        <f>D74+H74-L74</f>
        <v>#VALUE!</v>
      </c>
      <c r="O74" s="313"/>
    </row>
    <row r="75" spans="1:15" ht="20.149999999999999" customHeight="1">
      <c r="A75" s="301" t="s">
        <v>468</v>
      </c>
      <c r="B75" s="301"/>
      <c r="C75" s="301"/>
      <c r="D75" s="302" t="s">
        <v>180</v>
      </c>
      <c r="E75" s="302"/>
      <c r="F75" s="302" t="s">
        <v>180</v>
      </c>
      <c r="G75" s="302"/>
      <c r="H75" s="302" t="s">
        <v>180</v>
      </c>
      <c r="I75" s="302"/>
      <c r="J75" s="302" t="s">
        <v>180</v>
      </c>
      <c r="K75" s="302"/>
      <c r="L75" s="302" t="s">
        <v>180</v>
      </c>
      <c r="M75" s="302"/>
      <c r="N75" s="248"/>
      <c r="O75" s="248"/>
    </row>
    <row r="76" spans="1:15" ht="20.149999999999999" customHeight="1">
      <c r="A76" s="248"/>
      <c r="B76" s="248"/>
      <c r="C76" s="248"/>
      <c r="D76" s="302" t="s">
        <v>180</v>
      </c>
      <c r="E76" s="302"/>
      <c r="F76" s="302" t="s">
        <v>180</v>
      </c>
      <c r="G76" s="302"/>
      <c r="H76" s="302" t="s">
        <v>180</v>
      </c>
      <c r="I76" s="302"/>
      <c r="J76" s="302" t="s">
        <v>180</v>
      </c>
      <c r="K76" s="302"/>
      <c r="L76" s="302" t="s">
        <v>180</v>
      </c>
      <c r="M76" s="302"/>
      <c r="N76" s="248"/>
      <c r="O76" s="248"/>
    </row>
    <row r="77" spans="1:15" ht="25" customHeight="1">
      <c r="A77" s="134" t="s">
        <v>98</v>
      </c>
      <c r="B77" s="134"/>
      <c r="C77" s="134"/>
      <c r="D77" s="298">
        <f>SUM(D68,D71,D74)</f>
        <v>0</v>
      </c>
      <c r="E77" s="298"/>
      <c r="F77" s="298">
        <f>SUM(F68,F71,F74)</f>
        <v>0</v>
      </c>
      <c r="G77" s="298"/>
      <c r="H77" s="298">
        <f>SUM(H68,H71,H74)</f>
        <v>0</v>
      </c>
      <c r="I77" s="298"/>
      <c r="J77" s="298">
        <f>SUM(J68,J71,J74)</f>
        <v>0</v>
      </c>
      <c r="K77" s="298"/>
      <c r="L77" s="298">
        <f>SUM(L68,L71,L74)</f>
        <v>0</v>
      </c>
      <c r="M77" s="298"/>
      <c r="N77" s="298">
        <f>D77+H77-L77</f>
        <v>0</v>
      </c>
      <c r="O77" s="298"/>
    </row>
    <row r="78" spans="1:15" ht="18.75" customHeight="1">
      <c r="C78" s="293"/>
      <c r="D78" s="293"/>
      <c r="E78" s="293"/>
    </row>
    <row r="79" spans="1:15" ht="18.75" customHeight="1">
      <c r="A79" s="314" t="s">
        <v>292</v>
      </c>
      <c r="B79" s="314"/>
      <c r="E79" s="253"/>
      <c r="F79" s="137" t="s">
        <v>321</v>
      </c>
      <c r="G79" s="137"/>
      <c r="J79" s="129" t="s">
        <v>207</v>
      </c>
      <c r="K79" s="129"/>
      <c r="L79" s="129"/>
    </row>
    <row r="80" spans="1:15" ht="18.75" customHeight="1">
      <c r="A80" s="8" t="s">
        <v>295</v>
      </c>
      <c r="B80" s="1"/>
      <c r="F80" s="129" t="s">
        <v>209</v>
      </c>
      <c r="G80" s="129"/>
      <c r="J80" s="129" t="s">
        <v>210</v>
      </c>
      <c r="K80" s="129"/>
      <c r="L80" s="129"/>
    </row>
    <row r="81" spans="1:12" ht="18.75" customHeight="1">
      <c r="A81" s="116" t="s">
        <v>471</v>
      </c>
      <c r="B81" s="6"/>
      <c r="C81" s="6"/>
      <c r="D81" s="254"/>
      <c r="E81" s="254"/>
      <c r="F81" s="315" t="s">
        <v>472</v>
      </c>
      <c r="G81" s="315"/>
      <c r="H81" s="254"/>
      <c r="J81" s="316" t="s">
        <v>473</v>
      </c>
      <c r="K81" s="316"/>
      <c r="L81" s="316"/>
    </row>
    <row r="82" spans="1:12" ht="18.75" customHeight="1">
      <c r="A82" s="8" t="s">
        <v>295</v>
      </c>
      <c r="B82" s="6"/>
      <c r="C82" s="117"/>
      <c r="D82" s="254"/>
      <c r="E82" s="254"/>
      <c r="F82" s="129" t="s">
        <v>209</v>
      </c>
      <c r="G82" s="129"/>
      <c r="H82" s="6"/>
      <c r="J82" s="129" t="s">
        <v>210</v>
      </c>
      <c r="K82" s="129"/>
      <c r="L82" s="129"/>
    </row>
    <row r="83" spans="1:12" ht="18.75" customHeight="1">
      <c r="C83" s="293"/>
      <c r="D83" s="293"/>
      <c r="E83" s="293"/>
    </row>
    <row r="84" spans="1:12" ht="18.75" customHeight="1">
      <c r="C84" s="293"/>
      <c r="D84" s="293"/>
      <c r="E84" s="293"/>
    </row>
    <row r="85" spans="1:12" ht="18.75" customHeight="1">
      <c r="C85" s="293"/>
      <c r="D85" s="293"/>
      <c r="E85" s="293"/>
    </row>
    <row r="86" spans="1:12" ht="18.75" customHeight="1">
      <c r="C86" s="293"/>
      <c r="D86" s="293"/>
      <c r="E86" s="293"/>
    </row>
    <row r="87" spans="1:12" ht="18.75" customHeight="1">
      <c r="C87" s="293"/>
      <c r="D87" s="293"/>
      <c r="E87" s="293"/>
    </row>
    <row r="88" spans="1:12" ht="18.75" customHeight="1">
      <c r="C88" s="293"/>
      <c r="D88" s="293"/>
      <c r="E88" s="293"/>
    </row>
    <row r="89" spans="1:12" ht="18.75" customHeight="1">
      <c r="C89" s="293"/>
      <c r="D89" s="293"/>
      <c r="E89" s="293"/>
    </row>
    <row r="90" spans="1:12" ht="18.75" customHeight="1">
      <c r="C90" s="293"/>
      <c r="D90" s="293"/>
      <c r="E90" s="293"/>
    </row>
    <row r="91" spans="1:12" ht="18.75" customHeight="1">
      <c r="C91" s="293"/>
      <c r="D91" s="293"/>
      <c r="E91" s="293"/>
    </row>
  </sheetData>
  <mergeCells count="285">
    <mergeCell ref="F81:G81"/>
    <mergeCell ref="J81:L81"/>
    <mergeCell ref="F82:G82"/>
    <mergeCell ref="J82:L82"/>
    <mergeCell ref="N77:O77"/>
    <mergeCell ref="A79:B79"/>
    <mergeCell ref="F79:G79"/>
    <mergeCell ref="J79:L79"/>
    <mergeCell ref="F80:G80"/>
    <mergeCell ref="J80:L80"/>
    <mergeCell ref="A77:C77"/>
    <mergeCell ref="D77:E77"/>
    <mergeCell ref="F77:G77"/>
    <mergeCell ref="H77:I77"/>
    <mergeCell ref="J77:K77"/>
    <mergeCell ref="L77:M77"/>
    <mergeCell ref="N75:O75"/>
    <mergeCell ref="A76:C76"/>
    <mergeCell ref="D76:E76"/>
    <mergeCell ref="F76:G76"/>
    <mergeCell ref="H76:I76"/>
    <mergeCell ref="J76:K76"/>
    <mergeCell ref="L76:M76"/>
    <mergeCell ref="N76:O76"/>
    <mergeCell ref="A75:C75"/>
    <mergeCell ref="D75:E75"/>
    <mergeCell ref="F75:G75"/>
    <mergeCell ref="H75:I75"/>
    <mergeCell ref="J75:K75"/>
    <mergeCell ref="L75:M75"/>
    <mergeCell ref="N73:O73"/>
    <mergeCell ref="A74:C74"/>
    <mergeCell ref="D74:E74"/>
    <mergeCell ref="F74:G74"/>
    <mergeCell ref="H74:I74"/>
    <mergeCell ref="J74:K74"/>
    <mergeCell ref="L74:M74"/>
    <mergeCell ref="N74:O74"/>
    <mergeCell ref="A73:C73"/>
    <mergeCell ref="D73:E73"/>
    <mergeCell ref="F73:G73"/>
    <mergeCell ref="H73:I73"/>
    <mergeCell ref="J73:K73"/>
    <mergeCell ref="L73:M73"/>
    <mergeCell ref="N71:O71"/>
    <mergeCell ref="A72:C72"/>
    <mergeCell ref="D72:E72"/>
    <mergeCell ref="F72:G72"/>
    <mergeCell ref="H72:I72"/>
    <mergeCell ref="J72:K72"/>
    <mergeCell ref="L72:M72"/>
    <mergeCell ref="N72:O72"/>
    <mergeCell ref="A71:C71"/>
    <mergeCell ref="D71:E71"/>
    <mergeCell ref="F71:G71"/>
    <mergeCell ref="H71:I71"/>
    <mergeCell ref="J71:K71"/>
    <mergeCell ref="L71:M71"/>
    <mergeCell ref="N69:O69"/>
    <mergeCell ref="A70:C70"/>
    <mergeCell ref="D70:E70"/>
    <mergeCell ref="F70:G70"/>
    <mergeCell ref="H70:I70"/>
    <mergeCell ref="J70:K70"/>
    <mergeCell ref="L70:M70"/>
    <mergeCell ref="N70:O70"/>
    <mergeCell ref="A69:C69"/>
    <mergeCell ref="D69:E69"/>
    <mergeCell ref="F69:G69"/>
    <mergeCell ref="H69:I69"/>
    <mergeCell ref="J69:K69"/>
    <mergeCell ref="L69:M69"/>
    <mergeCell ref="N67:O67"/>
    <mergeCell ref="A68:C68"/>
    <mergeCell ref="D68:E68"/>
    <mergeCell ref="F68:G68"/>
    <mergeCell ref="H68:I68"/>
    <mergeCell ref="J68:K68"/>
    <mergeCell ref="L68:M68"/>
    <mergeCell ref="N68:O68"/>
    <mergeCell ref="A67:C67"/>
    <mergeCell ref="D67:E67"/>
    <mergeCell ref="F67:G67"/>
    <mergeCell ref="H67:I67"/>
    <mergeCell ref="J67:K67"/>
    <mergeCell ref="L67:M67"/>
    <mergeCell ref="A63:O63"/>
    <mergeCell ref="A65:C66"/>
    <mergeCell ref="D65:E66"/>
    <mergeCell ref="F65:I65"/>
    <mergeCell ref="J65:M65"/>
    <mergeCell ref="N65:O66"/>
    <mergeCell ref="F66:G66"/>
    <mergeCell ref="H66:I66"/>
    <mergeCell ref="J66:K66"/>
    <mergeCell ref="L66:M66"/>
    <mergeCell ref="B61:C61"/>
    <mergeCell ref="D61:E61"/>
    <mergeCell ref="F61:G61"/>
    <mergeCell ref="H61:J61"/>
    <mergeCell ref="K61:L61"/>
    <mergeCell ref="M61:O61"/>
    <mergeCell ref="B60:C60"/>
    <mergeCell ref="D60:E60"/>
    <mergeCell ref="F60:G60"/>
    <mergeCell ref="H60:J60"/>
    <mergeCell ref="K60:L60"/>
    <mergeCell ref="M60:O60"/>
    <mergeCell ref="B59:C59"/>
    <mergeCell ref="D59:E59"/>
    <mergeCell ref="F59:G59"/>
    <mergeCell ref="H59:J59"/>
    <mergeCell ref="K59:L59"/>
    <mergeCell ref="M59:O59"/>
    <mergeCell ref="B58:C58"/>
    <mergeCell ref="D58:E58"/>
    <mergeCell ref="F58:G58"/>
    <mergeCell ref="H58:J58"/>
    <mergeCell ref="K58:L58"/>
    <mergeCell ref="M58:O58"/>
    <mergeCell ref="B57:C57"/>
    <mergeCell ref="D57:E57"/>
    <mergeCell ref="F57:G57"/>
    <mergeCell ref="H57:J57"/>
    <mergeCell ref="K57:L57"/>
    <mergeCell ref="M57:O57"/>
    <mergeCell ref="B56:C56"/>
    <mergeCell ref="D56:E56"/>
    <mergeCell ref="F56:G56"/>
    <mergeCell ref="H56:J56"/>
    <mergeCell ref="K56:L56"/>
    <mergeCell ref="M56:O56"/>
    <mergeCell ref="A50:C50"/>
    <mergeCell ref="A51:C51"/>
    <mergeCell ref="A53:O53"/>
    <mergeCell ref="B55:C55"/>
    <mergeCell ref="D55:E55"/>
    <mergeCell ref="F55:G55"/>
    <mergeCell ref="H55:J55"/>
    <mergeCell ref="K55:L55"/>
    <mergeCell ref="M55:O55"/>
    <mergeCell ref="A44:C44"/>
    <mergeCell ref="A45:C45"/>
    <mergeCell ref="A46:C46"/>
    <mergeCell ref="A47:C47"/>
    <mergeCell ref="A48:C48"/>
    <mergeCell ref="A49:C49"/>
    <mergeCell ref="A40:J40"/>
    <mergeCell ref="A42:C43"/>
    <mergeCell ref="D42:F42"/>
    <mergeCell ref="G42:I42"/>
    <mergeCell ref="J42:L42"/>
    <mergeCell ref="M42:O42"/>
    <mergeCell ref="B37:E37"/>
    <mergeCell ref="F37:O37"/>
    <mergeCell ref="B38:E38"/>
    <mergeCell ref="F38:O38"/>
    <mergeCell ref="B39:E39"/>
    <mergeCell ref="F39:O39"/>
    <mergeCell ref="B34:E34"/>
    <mergeCell ref="F34:O34"/>
    <mergeCell ref="B35:E35"/>
    <mergeCell ref="F35:O35"/>
    <mergeCell ref="B36:E36"/>
    <mergeCell ref="F36:O36"/>
    <mergeCell ref="A28:O28"/>
    <mergeCell ref="A30:O30"/>
    <mergeCell ref="B32:E32"/>
    <mergeCell ref="F32:O32"/>
    <mergeCell ref="B33:E33"/>
    <mergeCell ref="F33:O33"/>
    <mergeCell ref="A26:B26"/>
    <mergeCell ref="C26:E26"/>
    <mergeCell ref="F26:H26"/>
    <mergeCell ref="I26:K26"/>
    <mergeCell ref="L26:M26"/>
    <mergeCell ref="N26:O26"/>
    <mergeCell ref="A25:B25"/>
    <mergeCell ref="C25:E25"/>
    <mergeCell ref="F25:H25"/>
    <mergeCell ref="I25:K25"/>
    <mergeCell ref="L25:M25"/>
    <mergeCell ref="N25:O25"/>
    <mergeCell ref="A24:B24"/>
    <mergeCell ref="C24:E24"/>
    <mergeCell ref="F24:H24"/>
    <mergeCell ref="I24:K24"/>
    <mergeCell ref="L24:M24"/>
    <mergeCell ref="N24:O24"/>
    <mergeCell ref="A23:B23"/>
    <mergeCell ref="C23:E23"/>
    <mergeCell ref="F23:H23"/>
    <mergeCell ref="I23:K23"/>
    <mergeCell ref="L23:M23"/>
    <mergeCell ref="N23:O23"/>
    <mergeCell ref="A22:B22"/>
    <mergeCell ref="C22:E22"/>
    <mergeCell ref="F22:H22"/>
    <mergeCell ref="I22:K22"/>
    <mergeCell ref="L22:M22"/>
    <mergeCell ref="N22:O22"/>
    <mergeCell ref="A21:B21"/>
    <mergeCell ref="C21:E21"/>
    <mergeCell ref="F21:H21"/>
    <mergeCell ref="I21:K21"/>
    <mergeCell ref="L21:M21"/>
    <mergeCell ref="N21:O21"/>
    <mergeCell ref="A20:B20"/>
    <mergeCell ref="C20:E20"/>
    <mergeCell ref="F20:H20"/>
    <mergeCell ref="I20:K20"/>
    <mergeCell ref="L20:M20"/>
    <mergeCell ref="N20:O20"/>
    <mergeCell ref="A19:B19"/>
    <mergeCell ref="C19:E19"/>
    <mergeCell ref="F19:H19"/>
    <mergeCell ref="I19:K19"/>
    <mergeCell ref="L19:M19"/>
    <mergeCell ref="N19:O19"/>
    <mergeCell ref="A18:B18"/>
    <mergeCell ref="C18:E18"/>
    <mergeCell ref="F18:H18"/>
    <mergeCell ref="I18:K18"/>
    <mergeCell ref="L18:M18"/>
    <mergeCell ref="N18:O18"/>
    <mergeCell ref="A17:B17"/>
    <mergeCell ref="C17:E17"/>
    <mergeCell ref="F17:H17"/>
    <mergeCell ref="I17:K17"/>
    <mergeCell ref="L17:M17"/>
    <mergeCell ref="N17:O17"/>
    <mergeCell ref="A16:B16"/>
    <mergeCell ref="C16:E16"/>
    <mergeCell ref="F16:H16"/>
    <mergeCell ref="I16:K16"/>
    <mergeCell ref="L16:M16"/>
    <mergeCell ref="N16:O16"/>
    <mergeCell ref="A15:B15"/>
    <mergeCell ref="C15:E15"/>
    <mergeCell ref="F15:H15"/>
    <mergeCell ref="I15:K15"/>
    <mergeCell ref="L15:M15"/>
    <mergeCell ref="N15:O15"/>
    <mergeCell ref="A14:B14"/>
    <mergeCell ref="C14:E14"/>
    <mergeCell ref="F14:H14"/>
    <mergeCell ref="I14:K14"/>
    <mergeCell ref="L14:M14"/>
    <mergeCell ref="N14:O14"/>
    <mergeCell ref="A13:B13"/>
    <mergeCell ref="C13:E13"/>
    <mergeCell ref="F13:H13"/>
    <mergeCell ref="I13:K13"/>
    <mergeCell ref="L13:M13"/>
    <mergeCell ref="N13:O13"/>
    <mergeCell ref="A12:B12"/>
    <mergeCell ref="C12:E12"/>
    <mergeCell ref="F12:H12"/>
    <mergeCell ref="I12:K12"/>
    <mergeCell ref="L12:M12"/>
    <mergeCell ref="N12:O12"/>
    <mergeCell ref="A11:B11"/>
    <mergeCell ref="C11:E11"/>
    <mergeCell ref="F11:H11"/>
    <mergeCell ref="I11:K11"/>
    <mergeCell ref="L11:M11"/>
    <mergeCell ref="N11:O11"/>
    <mergeCell ref="A10:B10"/>
    <mergeCell ref="C10:E10"/>
    <mergeCell ref="F10:H10"/>
    <mergeCell ref="I10:K10"/>
    <mergeCell ref="L10:M10"/>
    <mergeCell ref="N10:O10"/>
    <mergeCell ref="A9:B9"/>
    <mergeCell ref="C9:E9"/>
    <mergeCell ref="F9:H9"/>
    <mergeCell ref="I9:K9"/>
    <mergeCell ref="L9:M9"/>
    <mergeCell ref="N9:O9"/>
    <mergeCell ref="A1:O1"/>
    <mergeCell ref="A2:O2"/>
    <mergeCell ref="A3:O3"/>
    <mergeCell ref="A4:O4"/>
    <mergeCell ref="A5:O5"/>
    <mergeCell ref="A7:O7"/>
  </mergeCells>
  <pageMargins left="0.59015748031496096" right="0.59015748031496096" top="0.69409448818897612" bottom="1.082677165354331" header="0.31535433070866109" footer="0.78740157480314998"/>
  <pageSetup paperSize="0" scale="49" fitToWidth="0" fitToHeight="0" pageOrder="overThenDown" orientation="landscape" horizontalDpi="0" verticalDpi="0" copies="0"/>
  <headerFooter alignWithMargins="0">
    <oddHeader xml:space="preserve">&amp;C&amp;"Times New Roman1,Regular"&amp;16  &amp;14 13&amp;R&amp;"Times New Roman1,Regular"&amp;14Продовження додатка 3
Таблиця 6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4"/>
  <sheetViews>
    <sheetView workbookViewId="0"/>
  </sheetViews>
  <sheetFormatPr defaultColWidth="5.81640625" defaultRowHeight="18.75" customHeight="1"/>
  <cols>
    <col min="1" max="2" width="3" style="1" customWidth="1"/>
    <col min="3" max="3" width="19.26953125" style="1" customWidth="1"/>
    <col min="4" max="6" width="5.6328125" style="1" customWidth="1"/>
    <col min="7" max="9" width="7.54296875" style="1" customWidth="1"/>
    <col min="10" max="10" width="5.81640625" style="1" customWidth="1"/>
    <col min="11" max="11" width="4.1796875" style="1" customWidth="1"/>
    <col min="12" max="12" width="6" style="1" customWidth="1"/>
    <col min="13" max="13" width="8.26953125" style="1" customWidth="1"/>
    <col min="14" max="14" width="8.453125" style="1" customWidth="1"/>
    <col min="15" max="15" width="9.81640625" style="1" customWidth="1"/>
    <col min="16" max="16" width="9.36328125" style="1" customWidth="1"/>
    <col min="17" max="17" width="8.453125" style="1" customWidth="1"/>
    <col min="18" max="18" width="8.26953125" style="1" customWidth="1"/>
    <col min="19" max="19" width="9.81640625" style="1" customWidth="1"/>
    <col min="20" max="20" width="9.36328125" style="1" customWidth="1"/>
    <col min="21" max="21" width="8.453125" style="1" customWidth="1"/>
    <col min="22" max="22" width="8.26953125" style="1" customWidth="1"/>
    <col min="23" max="23" width="10" style="1" customWidth="1"/>
    <col min="24" max="24" width="9.36328125" style="1" customWidth="1"/>
    <col min="25" max="25" width="8.453125" style="1" customWidth="1"/>
    <col min="26" max="26" width="8.26953125" style="1" customWidth="1"/>
    <col min="27" max="27" width="9.81640625" style="1" customWidth="1"/>
    <col min="28" max="28" width="9.1796875" style="1" customWidth="1"/>
    <col min="29" max="29" width="8.26953125" style="1" customWidth="1"/>
    <col min="30" max="30" width="8.08984375" style="1" customWidth="1"/>
    <col min="31" max="31" width="9.81640625" style="1" customWidth="1"/>
    <col min="32" max="32" width="9.36328125" style="1" customWidth="1"/>
    <col min="33" max="257" width="6.1796875" style="1" customWidth="1"/>
    <col min="258" max="1024" width="6.1796875" customWidth="1"/>
    <col min="1025" max="1025" width="5.81640625" customWidth="1"/>
  </cols>
  <sheetData>
    <row r="1" spans="1:32" ht="18.75" customHeight="1">
      <c r="C1" s="3" t="s">
        <v>474</v>
      </c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</row>
    <row r="2" spans="1:32" ht="18.75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</row>
    <row r="3" spans="1:32" ht="45.75" customHeight="1">
      <c r="A3" s="249" t="s">
        <v>475</v>
      </c>
      <c r="B3" s="249" t="s">
        <v>476</v>
      </c>
      <c r="C3" s="249"/>
      <c r="D3" s="131" t="s">
        <v>477</v>
      </c>
      <c r="E3" s="131"/>
      <c r="F3" s="131"/>
      <c r="G3" s="131" t="s">
        <v>478</v>
      </c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0" t="s">
        <v>479</v>
      </c>
      <c r="S3" s="130"/>
      <c r="T3" s="130"/>
      <c r="U3" s="130"/>
      <c r="V3" s="130"/>
      <c r="W3" s="130"/>
      <c r="X3" s="130"/>
      <c r="Y3" s="130"/>
      <c r="Z3" s="130"/>
      <c r="AA3" s="131" t="s">
        <v>480</v>
      </c>
      <c r="AB3" s="131"/>
      <c r="AC3" s="131"/>
      <c r="AD3" s="131" t="s">
        <v>481</v>
      </c>
      <c r="AE3" s="131"/>
      <c r="AF3" s="131"/>
    </row>
    <row r="4" spans="1:32" ht="77.25" customHeight="1">
      <c r="A4" s="249"/>
      <c r="B4" s="249"/>
      <c r="C4" s="249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 t="s">
        <v>482</v>
      </c>
      <c r="S4" s="131"/>
      <c r="T4" s="131"/>
      <c r="U4" s="131" t="s">
        <v>483</v>
      </c>
      <c r="V4" s="131"/>
      <c r="W4" s="131"/>
      <c r="X4" s="131" t="s">
        <v>484</v>
      </c>
      <c r="Y4" s="131"/>
      <c r="Z4" s="131"/>
      <c r="AA4" s="131"/>
      <c r="AB4" s="131"/>
      <c r="AC4" s="131"/>
      <c r="AD4" s="131"/>
      <c r="AE4" s="131"/>
      <c r="AF4" s="131"/>
    </row>
    <row r="5" spans="1:32" ht="18.75" customHeight="1">
      <c r="A5" s="319">
        <v>1</v>
      </c>
      <c r="B5" s="342">
        <v>2</v>
      </c>
      <c r="C5" s="342"/>
      <c r="D5" s="343">
        <v>3</v>
      </c>
      <c r="E5" s="343"/>
      <c r="F5" s="343"/>
      <c r="G5" s="343">
        <v>4</v>
      </c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>
        <v>5</v>
      </c>
      <c r="S5" s="343"/>
      <c r="T5" s="343"/>
      <c r="U5" s="343">
        <v>6</v>
      </c>
      <c r="V5" s="343"/>
      <c r="W5" s="343"/>
      <c r="X5" s="344">
        <v>7</v>
      </c>
      <c r="Y5" s="344"/>
      <c r="Z5" s="344"/>
      <c r="AA5" s="344">
        <v>8</v>
      </c>
      <c r="AB5" s="344"/>
      <c r="AC5" s="344"/>
      <c r="AD5" s="344">
        <v>9</v>
      </c>
      <c r="AE5" s="344"/>
      <c r="AF5" s="344"/>
    </row>
    <row r="6" spans="1:32" ht="20.149999999999999" customHeight="1">
      <c r="A6" s="319"/>
      <c r="B6" s="248"/>
      <c r="C6" s="248"/>
      <c r="D6" s="248"/>
      <c r="E6" s="248"/>
      <c r="F6" s="248"/>
      <c r="G6" s="343" t="s">
        <v>485</v>
      </c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345" t="e">
        <f>(X6/U6)*100</f>
        <v>#DIV/0!</v>
      </c>
      <c r="AE6" s="345"/>
      <c r="AF6" s="345"/>
    </row>
    <row r="7" spans="1:32" ht="20.149999999999999" customHeight="1">
      <c r="A7" s="319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302">
        <f>X7-U7</f>
        <v>0</v>
      </c>
      <c r="AB7" s="302"/>
      <c r="AC7" s="302"/>
      <c r="AD7" s="346" t="e">
        <f>(X7/U7)*100</f>
        <v>#DIV/0!</v>
      </c>
      <c r="AE7" s="346"/>
      <c r="AF7" s="346"/>
    </row>
    <row r="8" spans="1:32" ht="20.149999999999999" customHeight="1">
      <c r="A8" s="319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302">
        <f>X8-U8</f>
        <v>0</v>
      </c>
      <c r="AB8" s="302"/>
      <c r="AC8" s="302"/>
      <c r="AD8" s="346" t="e">
        <f>(X8/U8)*100</f>
        <v>#DIV/0!</v>
      </c>
      <c r="AE8" s="346"/>
      <c r="AF8" s="346"/>
    </row>
    <row r="9" spans="1:32" ht="20.149999999999999" customHeight="1">
      <c r="A9" s="319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302">
        <f>X9-U9</f>
        <v>0</v>
      </c>
      <c r="AB9" s="302"/>
      <c r="AC9" s="302"/>
      <c r="AD9" s="346" t="e">
        <f>(X9/U9)*100</f>
        <v>#DIV/0!</v>
      </c>
      <c r="AE9" s="346"/>
      <c r="AF9" s="346"/>
    </row>
    <row r="10" spans="1:32" ht="25" customHeight="1">
      <c r="A10" s="347" t="s">
        <v>98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298">
        <f>SUM(R6:R9)</f>
        <v>0</v>
      </c>
      <c r="S10" s="298"/>
      <c r="T10" s="298"/>
      <c r="U10" s="298">
        <f>SUM(U6:U9)</f>
        <v>0</v>
      </c>
      <c r="V10" s="298"/>
      <c r="W10" s="298"/>
      <c r="X10" s="298">
        <f>SUM(X6:X9)</f>
        <v>0</v>
      </c>
      <c r="Y10" s="298"/>
      <c r="Z10" s="298"/>
      <c r="AA10" s="299">
        <f>X10-U10</f>
        <v>0</v>
      </c>
      <c r="AB10" s="299"/>
      <c r="AC10" s="299"/>
      <c r="AD10" s="348" t="e">
        <f>(X10/U10)*100</f>
        <v>#DIV/0!</v>
      </c>
      <c r="AE10" s="348"/>
      <c r="AF10" s="348"/>
    </row>
    <row r="11" spans="1:32" ht="11.25" customHeight="1">
      <c r="A11" s="275"/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320"/>
      <c r="AF11" s="320"/>
    </row>
    <row r="12" spans="1:32" ht="10.5" customHeight="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2"/>
      <c r="O12" s="322"/>
      <c r="P12" s="322"/>
      <c r="Q12" s="322"/>
      <c r="R12" s="323"/>
      <c r="S12" s="323"/>
      <c r="T12" s="323"/>
      <c r="U12" s="323"/>
      <c r="V12" s="323"/>
      <c r="W12" s="323"/>
      <c r="X12" s="324"/>
      <c r="Y12" s="324"/>
      <c r="Z12" s="324"/>
      <c r="AA12" s="324"/>
      <c r="AB12" s="324"/>
      <c r="AC12" s="324"/>
      <c r="AD12" s="324"/>
      <c r="AE12" s="325"/>
      <c r="AF12" s="325"/>
    </row>
    <row r="13" spans="1:32" s="3" customFormat="1" ht="18.75" customHeight="1">
      <c r="C13" s="3" t="s">
        <v>486</v>
      </c>
    </row>
    <row r="14" spans="1:32" s="3" customFormat="1" ht="18.75" customHeight="1"/>
    <row r="15" spans="1:32" ht="45.75" customHeight="1">
      <c r="A15" s="249" t="s">
        <v>475</v>
      </c>
      <c r="B15" s="249" t="s">
        <v>487</v>
      </c>
      <c r="C15" s="249"/>
      <c r="D15" s="131" t="s">
        <v>476</v>
      </c>
      <c r="E15" s="131"/>
      <c r="F15" s="131"/>
      <c r="G15" s="131"/>
      <c r="H15" s="131" t="s">
        <v>478</v>
      </c>
      <c r="I15" s="131"/>
      <c r="J15" s="131"/>
      <c r="K15" s="131"/>
      <c r="L15" s="131"/>
      <c r="M15" s="131"/>
      <c r="N15" s="131"/>
      <c r="O15" s="131"/>
      <c r="P15" s="131" t="s">
        <v>488</v>
      </c>
      <c r="Q15" s="131"/>
      <c r="R15" s="130" t="s">
        <v>479</v>
      </c>
      <c r="S15" s="130"/>
      <c r="T15" s="130"/>
      <c r="U15" s="130"/>
      <c r="V15" s="130"/>
      <c r="W15" s="130"/>
      <c r="X15" s="130"/>
      <c r="Y15" s="130"/>
      <c r="Z15" s="130"/>
      <c r="AA15" s="131" t="s">
        <v>480</v>
      </c>
      <c r="AB15" s="131"/>
      <c r="AC15" s="131"/>
      <c r="AD15" s="131" t="s">
        <v>481</v>
      </c>
      <c r="AE15" s="131"/>
      <c r="AF15" s="131"/>
    </row>
    <row r="16" spans="1:32" ht="25" customHeight="1">
      <c r="A16" s="249"/>
      <c r="B16" s="249"/>
      <c r="C16" s="249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 t="s">
        <v>482</v>
      </c>
      <c r="S16" s="131"/>
      <c r="T16" s="131"/>
      <c r="U16" s="131" t="s">
        <v>483</v>
      </c>
      <c r="V16" s="131"/>
      <c r="W16" s="131"/>
      <c r="X16" s="131" t="s">
        <v>484</v>
      </c>
      <c r="Y16" s="131"/>
      <c r="Z16" s="131"/>
      <c r="AA16" s="131"/>
      <c r="AB16" s="131"/>
      <c r="AC16" s="131"/>
      <c r="AD16" s="131"/>
      <c r="AE16" s="131"/>
      <c r="AF16" s="131"/>
    </row>
    <row r="17" spans="1:32" ht="48" customHeight="1">
      <c r="A17" s="249"/>
      <c r="B17" s="249"/>
      <c r="C17" s="249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1:32" ht="18.75" customHeight="1">
      <c r="A18" s="319">
        <v>1</v>
      </c>
      <c r="B18" s="342">
        <v>2</v>
      </c>
      <c r="C18" s="342"/>
      <c r="D18" s="343">
        <v>3</v>
      </c>
      <c r="E18" s="343"/>
      <c r="F18" s="343"/>
      <c r="G18" s="343"/>
      <c r="H18" s="343">
        <v>4</v>
      </c>
      <c r="I18" s="343"/>
      <c r="J18" s="343"/>
      <c r="K18" s="343"/>
      <c r="L18" s="343"/>
      <c r="M18" s="343"/>
      <c r="N18" s="343"/>
      <c r="O18" s="343"/>
      <c r="P18" s="343">
        <v>5</v>
      </c>
      <c r="Q18" s="343"/>
      <c r="R18" s="343">
        <v>6</v>
      </c>
      <c r="S18" s="343"/>
      <c r="T18" s="343"/>
      <c r="U18" s="343">
        <v>7</v>
      </c>
      <c r="V18" s="343"/>
      <c r="W18" s="343"/>
      <c r="X18" s="343">
        <v>8</v>
      </c>
      <c r="Y18" s="343"/>
      <c r="Z18" s="343"/>
      <c r="AA18" s="343">
        <v>9</v>
      </c>
      <c r="AB18" s="343"/>
      <c r="AC18" s="343"/>
      <c r="AD18" s="343">
        <v>10</v>
      </c>
      <c r="AE18" s="343"/>
      <c r="AF18" s="343"/>
    </row>
    <row r="19" spans="1:32" ht="20.149999999999999" customHeight="1">
      <c r="A19" s="326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302">
        <f>X19-U19</f>
        <v>0</v>
      </c>
      <c r="AB19" s="302"/>
      <c r="AC19" s="302"/>
      <c r="AD19" s="346" t="e">
        <f>(X19/U19)*100</f>
        <v>#DIV/0!</v>
      </c>
      <c r="AE19" s="346"/>
      <c r="AF19" s="346"/>
    </row>
    <row r="20" spans="1:32" ht="20.149999999999999" customHeight="1">
      <c r="A20" s="326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302">
        <f>X20-U20</f>
        <v>0</v>
      </c>
      <c r="AB20" s="302"/>
      <c r="AC20" s="302"/>
      <c r="AD20" s="346" t="e">
        <f>(X20/U20)*100</f>
        <v>#DIV/0!</v>
      </c>
      <c r="AE20" s="346"/>
      <c r="AF20" s="346"/>
    </row>
    <row r="21" spans="1:32" ht="20.149999999999999" customHeight="1">
      <c r="A21" s="326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302">
        <f>X21-U21</f>
        <v>0</v>
      </c>
      <c r="AB21" s="302"/>
      <c r="AC21" s="302"/>
      <c r="AD21" s="346" t="e">
        <f>(X21/U21)*100</f>
        <v>#DIV/0!</v>
      </c>
      <c r="AE21" s="346"/>
      <c r="AF21" s="346"/>
    </row>
    <row r="22" spans="1:32" ht="20.149999999999999" customHeight="1">
      <c r="A22" s="326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302">
        <f>X22-U22</f>
        <v>0</v>
      </c>
      <c r="AB22" s="302"/>
      <c r="AC22" s="302"/>
      <c r="AD22" s="346" t="e">
        <f>(X22/U22)*100</f>
        <v>#DIV/0!</v>
      </c>
      <c r="AE22" s="346"/>
      <c r="AF22" s="346"/>
    </row>
    <row r="23" spans="1:32" ht="25" customHeight="1">
      <c r="A23" s="347" t="s">
        <v>98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298">
        <f>SUM(R19:R22)</f>
        <v>0</v>
      </c>
      <c r="S23" s="298"/>
      <c r="T23" s="298"/>
      <c r="U23" s="298">
        <f>SUM(U19:U22)</f>
        <v>0</v>
      </c>
      <c r="V23" s="298"/>
      <c r="W23" s="298"/>
      <c r="X23" s="298">
        <f>SUM(X19:X22)</f>
        <v>0</v>
      </c>
      <c r="Y23" s="298"/>
      <c r="Z23" s="298"/>
      <c r="AA23" s="299">
        <f>X23-U23</f>
        <v>0</v>
      </c>
      <c r="AB23" s="299"/>
      <c r="AC23" s="299"/>
      <c r="AD23" s="348" t="e">
        <f>(X23/U23)*100</f>
        <v>#DIV/0!</v>
      </c>
      <c r="AE23" s="348"/>
      <c r="AF23" s="348"/>
    </row>
    <row r="24" spans="1:32" ht="18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R24" s="2"/>
      <c r="S24" s="2"/>
      <c r="T24" s="2"/>
      <c r="U24" s="2"/>
      <c r="V24" s="2"/>
      <c r="AF24" s="2"/>
    </row>
    <row r="25" spans="1:32" ht="16.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R25" s="2"/>
      <c r="S25" s="2"/>
      <c r="T25" s="2"/>
      <c r="U25" s="2"/>
      <c r="V25" s="2"/>
      <c r="AF25" s="2"/>
    </row>
    <row r="26" spans="1:32" s="3" customFormat="1" ht="18.75" customHeight="1">
      <c r="C26" s="3" t="s">
        <v>489</v>
      </c>
    </row>
    <row r="27" spans="1:32" ht="18.75" customHeight="1">
      <c r="A27" s="327"/>
      <c r="B27" s="327"/>
      <c r="C27" s="327"/>
      <c r="D27" s="327"/>
      <c r="E27" s="327"/>
      <c r="F27" s="327"/>
      <c r="G27" s="327"/>
      <c r="H27" s="327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327"/>
      <c r="Z27" s="221"/>
      <c r="AA27" s="221"/>
      <c r="AB27" s="221"/>
      <c r="AD27" s="255" t="s">
        <v>490</v>
      </c>
      <c r="AE27" s="255"/>
      <c r="AF27" s="255"/>
    </row>
    <row r="28" spans="1:32" ht="25" customHeight="1">
      <c r="A28" s="249" t="s">
        <v>475</v>
      </c>
      <c r="B28" s="249" t="s">
        <v>491</v>
      </c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349" t="s">
        <v>492</v>
      </c>
      <c r="N28" s="349"/>
      <c r="O28" s="349"/>
      <c r="P28" s="349"/>
      <c r="Q28" s="349" t="s">
        <v>493</v>
      </c>
      <c r="R28" s="349"/>
      <c r="S28" s="349"/>
      <c r="T28" s="349"/>
      <c r="U28" s="349" t="s">
        <v>494</v>
      </c>
      <c r="V28" s="349"/>
      <c r="W28" s="349"/>
      <c r="X28" s="349"/>
      <c r="Y28" s="349" t="s">
        <v>495</v>
      </c>
      <c r="Z28" s="349"/>
      <c r="AA28" s="349"/>
      <c r="AB28" s="349"/>
      <c r="AC28" s="349" t="s">
        <v>98</v>
      </c>
      <c r="AD28" s="349"/>
      <c r="AE28" s="349"/>
      <c r="AF28" s="349"/>
    </row>
    <row r="29" spans="1:32" ht="25" customHeight="1">
      <c r="A29" s="249"/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349" t="s">
        <v>301</v>
      </c>
      <c r="N29" s="349" t="s">
        <v>302</v>
      </c>
      <c r="O29" s="349" t="s">
        <v>46</v>
      </c>
      <c r="P29" s="349" t="s">
        <v>47</v>
      </c>
      <c r="Q29" s="349" t="s">
        <v>301</v>
      </c>
      <c r="R29" s="349" t="s">
        <v>302</v>
      </c>
      <c r="S29" s="349" t="s">
        <v>46</v>
      </c>
      <c r="T29" s="349" t="s">
        <v>47</v>
      </c>
      <c r="U29" s="349" t="s">
        <v>301</v>
      </c>
      <c r="V29" s="349" t="s">
        <v>302</v>
      </c>
      <c r="W29" s="349" t="s">
        <v>46</v>
      </c>
      <c r="X29" s="349" t="s">
        <v>47</v>
      </c>
      <c r="Y29" s="349" t="s">
        <v>301</v>
      </c>
      <c r="Z29" s="349" t="s">
        <v>302</v>
      </c>
      <c r="AA29" s="349" t="s">
        <v>46</v>
      </c>
      <c r="AB29" s="349" t="s">
        <v>47</v>
      </c>
      <c r="AC29" s="349" t="s">
        <v>301</v>
      </c>
      <c r="AD29" s="349" t="s">
        <v>302</v>
      </c>
      <c r="AE29" s="349" t="s">
        <v>46</v>
      </c>
      <c r="AF29" s="349" t="s">
        <v>47</v>
      </c>
    </row>
    <row r="30" spans="1:32" ht="25" customHeight="1">
      <c r="A30" s="249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</row>
    <row r="31" spans="1:32" ht="18.75" customHeight="1">
      <c r="A31" s="328">
        <v>1</v>
      </c>
      <c r="B31" s="350">
        <v>2</v>
      </c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29">
        <v>3</v>
      </c>
      <c r="N31" s="329">
        <v>4</v>
      </c>
      <c r="O31" s="329">
        <v>5</v>
      </c>
      <c r="P31" s="329">
        <v>6</v>
      </c>
      <c r="Q31" s="329">
        <v>7</v>
      </c>
      <c r="R31" s="329">
        <v>8</v>
      </c>
      <c r="S31" s="329">
        <v>9</v>
      </c>
      <c r="T31" s="329">
        <v>10</v>
      </c>
      <c r="U31" s="329">
        <v>11</v>
      </c>
      <c r="V31" s="329">
        <v>12</v>
      </c>
      <c r="W31" s="329">
        <v>13</v>
      </c>
      <c r="X31" s="329">
        <v>14</v>
      </c>
      <c r="Y31" s="329">
        <v>15</v>
      </c>
      <c r="Z31" s="329">
        <v>16</v>
      </c>
      <c r="AA31" s="329">
        <v>17</v>
      </c>
      <c r="AB31" s="329">
        <v>18</v>
      </c>
      <c r="AC31" s="329">
        <v>19</v>
      </c>
      <c r="AD31" s="329">
        <v>20</v>
      </c>
      <c r="AE31" s="329">
        <v>21</v>
      </c>
      <c r="AF31" s="329">
        <v>22</v>
      </c>
    </row>
    <row r="32" spans="1:32" ht="20.149999999999999" customHeight="1">
      <c r="A32" s="226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70"/>
      <c r="N32" s="270"/>
      <c r="O32" s="270">
        <f>N32-M32</f>
        <v>0</v>
      </c>
      <c r="P32" s="88" t="e">
        <f>N32/M32*100</f>
        <v>#DIV/0!</v>
      </c>
      <c r="Q32" s="270"/>
      <c r="R32" s="270"/>
      <c r="S32" s="270">
        <f>R32-Q32</f>
        <v>0</v>
      </c>
      <c r="T32" s="88" t="e">
        <f>R32/Q32*100</f>
        <v>#DIV/0!</v>
      </c>
      <c r="U32" s="270"/>
      <c r="V32" s="270"/>
      <c r="W32" s="270">
        <f>V32-U32</f>
        <v>0</v>
      </c>
      <c r="X32" s="88" t="e">
        <f>V32/U32*100</f>
        <v>#DIV/0!</v>
      </c>
      <c r="Y32" s="270"/>
      <c r="Z32" s="270"/>
      <c r="AA32" s="270">
        <f>Z32-Y32</f>
        <v>0</v>
      </c>
      <c r="AB32" s="88" t="e">
        <f>Z32/Y32*100</f>
        <v>#DIV/0!</v>
      </c>
      <c r="AC32" s="270">
        <f t="shared" ref="AC32:AD35" si="0">SUM(M32,Q32,U32,Y32)</f>
        <v>0</v>
      </c>
      <c r="AD32" s="270">
        <f t="shared" si="0"/>
        <v>0</v>
      </c>
      <c r="AE32" s="270">
        <f>AD32-AC32</f>
        <v>0</v>
      </c>
      <c r="AF32" s="88" t="e">
        <f>AD32/AC32*100</f>
        <v>#DIV/0!</v>
      </c>
    </row>
    <row r="33" spans="1:32" ht="20.149999999999999" customHeight="1">
      <c r="A33" s="226"/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70"/>
      <c r="N33" s="270"/>
      <c r="O33" s="270">
        <f>N33-M33</f>
        <v>0</v>
      </c>
      <c r="P33" s="88" t="e">
        <f>N33/M33*100</f>
        <v>#DIV/0!</v>
      </c>
      <c r="Q33" s="270"/>
      <c r="R33" s="270"/>
      <c r="S33" s="270">
        <f>R33-Q33</f>
        <v>0</v>
      </c>
      <c r="T33" s="88" t="e">
        <f>R33/Q33*100</f>
        <v>#DIV/0!</v>
      </c>
      <c r="U33" s="270"/>
      <c r="V33" s="270"/>
      <c r="W33" s="270">
        <f>V33-U33</f>
        <v>0</v>
      </c>
      <c r="X33" s="88" t="e">
        <f>V33/U33*100</f>
        <v>#DIV/0!</v>
      </c>
      <c r="Y33" s="270"/>
      <c r="Z33" s="270"/>
      <c r="AA33" s="270">
        <f>Z33-Y33</f>
        <v>0</v>
      </c>
      <c r="AB33" s="88" t="e">
        <f>Z33/Y33*100</f>
        <v>#DIV/0!</v>
      </c>
      <c r="AC33" s="270">
        <f t="shared" si="0"/>
        <v>0</v>
      </c>
      <c r="AD33" s="270">
        <f t="shared" si="0"/>
        <v>0</v>
      </c>
      <c r="AE33" s="270">
        <f>AD33-AC33</f>
        <v>0</v>
      </c>
      <c r="AF33" s="88" t="e">
        <f>AD33/AC33*100</f>
        <v>#DIV/0!</v>
      </c>
    </row>
    <row r="34" spans="1:32" ht="20.149999999999999" customHeight="1">
      <c r="A34" s="226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70"/>
      <c r="N34" s="270"/>
      <c r="O34" s="270">
        <f>N34-M34</f>
        <v>0</v>
      </c>
      <c r="P34" s="88" t="e">
        <f>N34/M34*100</f>
        <v>#DIV/0!</v>
      </c>
      <c r="Q34" s="270"/>
      <c r="R34" s="270"/>
      <c r="S34" s="270">
        <f>R34-Q34</f>
        <v>0</v>
      </c>
      <c r="T34" s="88" t="e">
        <f>R34/Q34*100</f>
        <v>#DIV/0!</v>
      </c>
      <c r="U34" s="270"/>
      <c r="V34" s="270"/>
      <c r="W34" s="270">
        <f>V34-U34</f>
        <v>0</v>
      </c>
      <c r="X34" s="88" t="e">
        <f>V34/U34*100</f>
        <v>#DIV/0!</v>
      </c>
      <c r="Y34" s="270"/>
      <c r="Z34" s="270"/>
      <c r="AA34" s="270">
        <f>Z34-Y34</f>
        <v>0</v>
      </c>
      <c r="AB34" s="88" t="e">
        <f>Z34/Y34*100</f>
        <v>#DIV/0!</v>
      </c>
      <c r="AC34" s="270">
        <f t="shared" si="0"/>
        <v>0</v>
      </c>
      <c r="AD34" s="270">
        <f t="shared" si="0"/>
        <v>0</v>
      </c>
      <c r="AE34" s="270">
        <f>AD34-AC34</f>
        <v>0</v>
      </c>
      <c r="AF34" s="88" t="e">
        <f>AD34/AC34*100</f>
        <v>#DIV/0!</v>
      </c>
    </row>
    <row r="35" spans="1:32" ht="20.149999999999999" customHeight="1">
      <c r="A35" s="226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70"/>
      <c r="N35" s="270"/>
      <c r="O35" s="270">
        <f>N35-M35</f>
        <v>0</v>
      </c>
      <c r="P35" s="88" t="e">
        <f>N35/M35*100</f>
        <v>#DIV/0!</v>
      </c>
      <c r="Q35" s="270"/>
      <c r="R35" s="270"/>
      <c r="S35" s="270">
        <f>R35-Q35</f>
        <v>0</v>
      </c>
      <c r="T35" s="88" t="e">
        <f>R35/Q35*100</f>
        <v>#DIV/0!</v>
      </c>
      <c r="U35" s="270"/>
      <c r="V35" s="270"/>
      <c r="W35" s="270">
        <f>V35-U35</f>
        <v>0</v>
      </c>
      <c r="X35" s="88" t="e">
        <f>V35/U35*100</f>
        <v>#DIV/0!</v>
      </c>
      <c r="Y35" s="270"/>
      <c r="Z35" s="270"/>
      <c r="AA35" s="270">
        <f>Z35-Y35</f>
        <v>0</v>
      </c>
      <c r="AB35" s="88" t="e">
        <f>Z35/Y35*100</f>
        <v>#DIV/0!</v>
      </c>
      <c r="AC35" s="270">
        <f t="shared" si="0"/>
        <v>0</v>
      </c>
      <c r="AD35" s="270">
        <f t="shared" si="0"/>
        <v>0</v>
      </c>
      <c r="AE35" s="270">
        <f>AD35-AC35</f>
        <v>0</v>
      </c>
      <c r="AF35" s="88" t="e">
        <f>AD35/AC35*100</f>
        <v>#DIV/0!</v>
      </c>
    </row>
    <row r="36" spans="1:32" ht="25" customHeight="1">
      <c r="A36" s="347" t="s">
        <v>98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268">
        <f>SUM(M32:M35)</f>
        <v>0</v>
      </c>
      <c r="N36" s="268">
        <f>SUM(N32:N35)</f>
        <v>0</v>
      </c>
      <c r="O36" s="269">
        <f>SUM(O32:O35)</f>
        <v>0</v>
      </c>
      <c r="P36" s="330" t="e">
        <f>N36/M36*100</f>
        <v>#DIV/0!</v>
      </c>
      <c r="Q36" s="268">
        <f>SUM(Q32:Q35)</f>
        <v>0</v>
      </c>
      <c r="R36" s="268">
        <f>SUM(R32:R35)</f>
        <v>0</v>
      </c>
      <c r="S36" s="269">
        <f>SUM(S32:S35)</f>
        <v>0</v>
      </c>
      <c r="T36" s="330" t="e">
        <f>R36/Q36*100</f>
        <v>#DIV/0!</v>
      </c>
      <c r="U36" s="268">
        <f>SUM(U32:U35)</f>
        <v>0</v>
      </c>
      <c r="V36" s="268">
        <f>SUM(V32:V35)</f>
        <v>0</v>
      </c>
      <c r="W36" s="269">
        <f>SUM(W32:W35)</f>
        <v>0</v>
      </c>
      <c r="X36" s="330" t="e">
        <f>V36/U36*100</f>
        <v>#DIV/0!</v>
      </c>
      <c r="Y36" s="268">
        <f>SUM(Y32:Y35)</f>
        <v>0</v>
      </c>
      <c r="Z36" s="268">
        <f>SUM(Z32:Z35)</f>
        <v>0</v>
      </c>
      <c r="AA36" s="269">
        <f>SUM(AA32:AA35)</f>
        <v>0</v>
      </c>
      <c r="AB36" s="330" t="e">
        <f>Z36/Y36*100</f>
        <v>#DIV/0!</v>
      </c>
      <c r="AC36" s="268">
        <f>SUM(AC32:AC35)</f>
        <v>0</v>
      </c>
      <c r="AD36" s="268">
        <f>SUM(AD32:AD35)</f>
        <v>0</v>
      </c>
      <c r="AE36" s="269">
        <f>SUM(AE32:AE35)</f>
        <v>0</v>
      </c>
      <c r="AF36" s="330" t="e">
        <f>AD36/AC36*100</f>
        <v>#DIV/0!</v>
      </c>
    </row>
    <row r="37" spans="1:32" ht="25" customHeight="1">
      <c r="A37" s="351" t="s">
        <v>496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31" t="e">
        <f>M36/AC36*100</f>
        <v>#DIV/0!</v>
      </c>
      <c r="N37" s="331" t="e">
        <f>N36/AD36*100</f>
        <v>#DIV/0!</v>
      </c>
      <c r="O37" s="96"/>
      <c r="P37" s="96"/>
      <c r="Q37" s="331" t="e">
        <f>Q36/AC36*100</f>
        <v>#DIV/0!</v>
      </c>
      <c r="R37" s="331" t="e">
        <f>R36/AD36*100</f>
        <v>#DIV/0!</v>
      </c>
      <c r="S37" s="96"/>
      <c r="T37" s="96"/>
      <c r="U37" s="331" t="e">
        <f>U36/AC36*100</f>
        <v>#DIV/0!</v>
      </c>
      <c r="V37" s="331" t="e">
        <f>V36/AD36*100</f>
        <v>#DIV/0!</v>
      </c>
      <c r="W37" s="96"/>
      <c r="X37" s="96"/>
      <c r="Y37" s="331" t="e">
        <f>Y36/AC36*100</f>
        <v>#DIV/0!</v>
      </c>
      <c r="Z37" s="331" t="e">
        <f>Z36/AD36*100</f>
        <v>#DIV/0!</v>
      </c>
      <c r="AA37" s="96"/>
      <c r="AB37" s="96"/>
      <c r="AC37" s="331" t="e">
        <f>SUM(M37,Q37,U37,Y37)</f>
        <v>#DIV/0!</v>
      </c>
      <c r="AD37" s="331" t="e">
        <f>SUM(N37,R37,V37,Z37)</f>
        <v>#DIV/0!</v>
      </c>
      <c r="AE37" s="96"/>
      <c r="AF37" s="96"/>
    </row>
    <row r="38" spans="1:32" ht="15" customHeight="1">
      <c r="A38" s="292"/>
      <c r="B38" s="292"/>
      <c r="C38" s="29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</row>
    <row r="39" spans="1:32" ht="15" customHeight="1">
      <c r="A39" s="292"/>
      <c r="B39" s="292"/>
      <c r="C39" s="292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</row>
    <row r="40" spans="1:32" s="3" customFormat="1" ht="31.5" customHeight="1">
      <c r="C40" s="3" t="s">
        <v>497</v>
      </c>
    </row>
    <row r="41" spans="1:32" s="333" customFormat="1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  <c r="AD41" s="255" t="s">
        <v>490</v>
      </c>
      <c r="AE41" s="255"/>
      <c r="AF41" s="255"/>
    </row>
    <row r="42" spans="1:32" s="334" customFormat="1" ht="34.5" customHeight="1">
      <c r="A42" s="130" t="s">
        <v>475</v>
      </c>
      <c r="B42" s="131" t="s">
        <v>491</v>
      </c>
      <c r="C42" s="131"/>
      <c r="D42" s="131" t="s">
        <v>498</v>
      </c>
      <c r="E42" s="131"/>
      <c r="F42" s="131" t="s">
        <v>499</v>
      </c>
      <c r="G42" s="131"/>
      <c r="H42" s="131" t="s">
        <v>500</v>
      </c>
      <c r="I42" s="131"/>
      <c r="J42" s="131" t="s">
        <v>501</v>
      </c>
      <c r="K42" s="131"/>
      <c r="L42" s="131" t="s">
        <v>41</v>
      </c>
      <c r="M42" s="131"/>
      <c r="N42" s="131"/>
      <c r="O42" s="131"/>
      <c r="P42" s="131"/>
      <c r="Q42" s="131"/>
      <c r="R42" s="131"/>
      <c r="S42" s="131"/>
      <c r="T42" s="131"/>
      <c r="U42" s="131"/>
      <c r="V42" s="131" t="s">
        <v>502</v>
      </c>
      <c r="W42" s="131"/>
      <c r="X42" s="131"/>
      <c r="Y42" s="131"/>
      <c r="Z42" s="131"/>
      <c r="AA42" s="131" t="s">
        <v>503</v>
      </c>
      <c r="AB42" s="131"/>
      <c r="AC42" s="131"/>
      <c r="AD42" s="131"/>
      <c r="AE42" s="131"/>
      <c r="AF42" s="131"/>
    </row>
    <row r="43" spans="1:32" s="334" customFormat="1" ht="52.5" customHeight="1">
      <c r="A43" s="130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 t="s">
        <v>504</v>
      </c>
      <c r="M43" s="131"/>
      <c r="N43" s="131" t="s">
        <v>505</v>
      </c>
      <c r="O43" s="131"/>
      <c r="P43" s="131" t="s">
        <v>506</v>
      </c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</row>
    <row r="44" spans="1:32" s="335" customFormat="1" ht="82.5" customHeight="1">
      <c r="A44" s="130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 t="s">
        <v>150</v>
      </c>
      <c r="Q44" s="131"/>
      <c r="R44" s="131" t="s">
        <v>507</v>
      </c>
      <c r="S44" s="131"/>
      <c r="T44" s="131" t="s">
        <v>508</v>
      </c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</row>
    <row r="45" spans="1:32" s="334" customFormat="1" ht="18.75" customHeight="1">
      <c r="A45" s="12">
        <v>1</v>
      </c>
      <c r="B45" s="131">
        <v>2</v>
      </c>
      <c r="C45" s="131"/>
      <c r="D45" s="131">
        <v>3</v>
      </c>
      <c r="E45" s="131"/>
      <c r="F45" s="131">
        <v>4</v>
      </c>
      <c r="G45" s="131"/>
      <c r="H45" s="131">
        <v>5</v>
      </c>
      <c r="I45" s="131"/>
      <c r="J45" s="131">
        <v>6</v>
      </c>
      <c r="K45" s="131"/>
      <c r="L45" s="131">
        <v>7</v>
      </c>
      <c r="M45" s="131"/>
      <c r="N45" s="131">
        <v>8</v>
      </c>
      <c r="O45" s="131"/>
      <c r="P45" s="131">
        <v>9</v>
      </c>
      <c r="Q45" s="131"/>
      <c r="R45" s="130">
        <v>10</v>
      </c>
      <c r="S45" s="130"/>
      <c r="T45" s="131">
        <v>11</v>
      </c>
      <c r="U45" s="131"/>
      <c r="V45" s="131">
        <v>12</v>
      </c>
      <c r="W45" s="131"/>
      <c r="X45" s="131"/>
      <c r="Y45" s="131"/>
      <c r="Z45" s="131"/>
      <c r="AA45" s="131">
        <v>13</v>
      </c>
      <c r="AB45" s="131"/>
      <c r="AC45" s="131"/>
      <c r="AD45" s="131"/>
      <c r="AE45" s="131"/>
      <c r="AF45" s="131"/>
    </row>
    <row r="46" spans="1:32" s="334" customFormat="1" ht="20.149999999999999" customHeight="1">
      <c r="A46" s="336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313">
        <f t="shared" ref="N46:N52" si="1">SUM(P46,R46,T46)</f>
        <v>0</v>
      </c>
      <c r="O46" s="313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</row>
    <row r="47" spans="1:32" s="334" customFormat="1" ht="20.149999999999999" customHeight="1">
      <c r="A47" s="336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313">
        <f t="shared" si="1"/>
        <v>0</v>
      </c>
      <c r="O47" s="313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</row>
    <row r="48" spans="1:32" s="334" customFormat="1" ht="20.149999999999999" customHeight="1">
      <c r="A48" s="336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313">
        <f t="shared" si="1"/>
        <v>0</v>
      </c>
      <c r="O48" s="313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</row>
    <row r="49" spans="1:256" s="334" customFormat="1" ht="20.149999999999999" customHeight="1">
      <c r="A49" s="336"/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313">
        <f t="shared" si="1"/>
        <v>0</v>
      </c>
      <c r="O49" s="313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</row>
    <row r="50" spans="1:256" s="334" customFormat="1" ht="20.149999999999999" customHeight="1">
      <c r="A50" s="336"/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313">
        <f t="shared" si="1"/>
        <v>0</v>
      </c>
      <c r="O50" s="313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</row>
    <row r="51" spans="1:256" s="334" customFormat="1" ht="20.149999999999999" customHeight="1">
      <c r="A51" s="336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313">
        <f t="shared" si="1"/>
        <v>0</v>
      </c>
      <c r="O51" s="313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</row>
    <row r="52" spans="1:256" s="334" customFormat="1" ht="20.149999999999999" customHeight="1">
      <c r="A52" s="336"/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313">
        <f t="shared" si="1"/>
        <v>0</v>
      </c>
      <c r="O52" s="313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</row>
    <row r="53" spans="1:256" s="334" customFormat="1" ht="25" customHeight="1">
      <c r="A53" s="352" t="s">
        <v>98</v>
      </c>
      <c r="B53" s="352"/>
      <c r="C53" s="352"/>
      <c r="D53" s="352"/>
      <c r="E53" s="352"/>
      <c r="F53" s="298">
        <f>SUM(F46:F52)</f>
        <v>0</v>
      </c>
      <c r="G53" s="298"/>
      <c r="H53" s="298">
        <f>SUM(H46:H52)</f>
        <v>0</v>
      </c>
      <c r="I53" s="298"/>
      <c r="J53" s="298">
        <f>SUM(J46:J52)</f>
        <v>0</v>
      </c>
      <c r="K53" s="298"/>
      <c r="L53" s="298">
        <f>SUM(L46:L52)</f>
        <v>0</v>
      </c>
      <c r="M53" s="298"/>
      <c r="N53" s="298">
        <f>SUM(N46:N52)</f>
        <v>0</v>
      </c>
      <c r="O53" s="298"/>
      <c r="P53" s="298">
        <f>SUM(P46:P52)</f>
        <v>0</v>
      </c>
      <c r="Q53" s="298"/>
      <c r="R53" s="298">
        <f>SUM(R46:R52)</f>
        <v>0</v>
      </c>
      <c r="S53" s="298"/>
      <c r="T53" s="298">
        <f>SUM(T46:T52)</f>
        <v>0</v>
      </c>
      <c r="U53" s="29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</row>
    <row r="54" spans="1:256" ht="13.5" customHeight="1">
      <c r="A54" s="292"/>
      <c r="B54" s="292"/>
      <c r="C54" s="29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</row>
    <row r="55" spans="1:256" ht="15" customHeight="1">
      <c r="A55" s="292"/>
      <c r="B55" s="292"/>
      <c r="C55" s="29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</row>
    <row r="56" spans="1:256" ht="15" customHeight="1">
      <c r="A56" s="292"/>
      <c r="B56" s="353" t="s">
        <v>509</v>
      </c>
      <c r="C56" s="353"/>
      <c r="D56" s="353"/>
      <c r="E56" s="353"/>
      <c r="F56" s="353"/>
      <c r="G56" s="353"/>
      <c r="H56" s="332"/>
      <c r="I56" s="332"/>
      <c r="J56" s="332"/>
      <c r="K56" s="332"/>
      <c r="L56" s="332"/>
      <c r="M56" s="354" t="s">
        <v>510</v>
      </c>
      <c r="N56" s="354"/>
      <c r="O56" s="354"/>
      <c r="P56" s="354"/>
      <c r="Q56" s="354"/>
      <c r="R56" s="332"/>
      <c r="S56" s="332"/>
      <c r="T56" s="332"/>
      <c r="U56" s="332"/>
      <c r="V56" s="332"/>
      <c r="W56" s="123"/>
      <c r="X56" s="123"/>
      <c r="Y56" s="123"/>
      <c r="Z56" s="123"/>
      <c r="AA56" s="123"/>
    </row>
    <row r="57" spans="1:256" s="6" customFormat="1" ht="18.75" customHeight="1">
      <c r="B57" s="129" t="s">
        <v>385</v>
      </c>
      <c r="C57" s="129"/>
      <c r="D57" s="129"/>
      <c r="E57" s="129"/>
      <c r="F57" s="129"/>
      <c r="G57" s="129"/>
      <c r="H57" s="3"/>
      <c r="I57" s="3"/>
      <c r="J57" s="3"/>
      <c r="K57" s="3"/>
      <c r="L57" s="3"/>
      <c r="M57" s="129" t="s">
        <v>209</v>
      </c>
      <c r="N57" s="129"/>
      <c r="O57" s="129"/>
      <c r="P57" s="129"/>
      <c r="Q57" s="129"/>
      <c r="V57" s="1"/>
      <c r="W57" s="129" t="s">
        <v>511</v>
      </c>
      <c r="X57" s="129"/>
      <c r="Y57" s="129"/>
      <c r="Z57" s="129"/>
      <c r="AA57" s="129"/>
    </row>
    <row r="58" spans="1:256" s="6" customFormat="1" ht="18.75" customHeight="1">
      <c r="H58" s="3"/>
      <c r="I58" s="3"/>
      <c r="J58" s="3"/>
      <c r="K58" s="3"/>
      <c r="L58" s="3"/>
      <c r="V58" s="1"/>
    </row>
    <row r="59" spans="1:256" s="6" customFormat="1" ht="18.75" customHeight="1">
      <c r="B59" s="116" t="s">
        <v>325</v>
      </c>
      <c r="E59" s="254"/>
      <c r="F59" s="254"/>
      <c r="I59" s="254"/>
      <c r="J59" s="1"/>
      <c r="M59" s="315" t="s">
        <v>512</v>
      </c>
      <c r="N59" s="315"/>
      <c r="O59" s="315"/>
      <c r="P59" s="315"/>
      <c r="Q59" s="315"/>
      <c r="W59" s="123"/>
      <c r="X59" s="123"/>
      <c r="Y59" s="123"/>
      <c r="Z59" s="254"/>
      <c r="AA59" s="254"/>
    </row>
    <row r="60" spans="1:256" ht="18.75" customHeight="1">
      <c r="B60" s="8" t="s">
        <v>295</v>
      </c>
      <c r="C60" s="6"/>
      <c r="D60" s="117"/>
      <c r="E60" s="254"/>
      <c r="F60" s="254"/>
      <c r="I60" s="6"/>
      <c r="K60" s="129" t="s">
        <v>209</v>
      </c>
      <c r="L60" s="129"/>
      <c r="M60" s="129"/>
      <c r="N60" s="129"/>
      <c r="O60" s="129"/>
      <c r="P60" s="129"/>
      <c r="Q60" s="129"/>
      <c r="R60" s="337"/>
      <c r="S60" s="337"/>
      <c r="T60" s="337"/>
      <c r="U60" s="337"/>
      <c r="V60" s="337"/>
      <c r="W60" s="129" t="s">
        <v>210</v>
      </c>
      <c r="X60" s="129"/>
      <c r="Y60" s="129"/>
    </row>
    <row r="61" spans="1:256" ht="18.75" customHeight="1">
      <c r="B61" s="8"/>
      <c r="C61" s="6"/>
      <c r="D61" s="117"/>
      <c r="E61" s="254"/>
      <c r="F61" s="254"/>
      <c r="I61" s="6"/>
      <c r="K61" s="338"/>
      <c r="L61" s="338"/>
      <c r="M61" s="339"/>
      <c r="N61" s="339"/>
      <c r="O61" s="339"/>
      <c r="P61" s="339"/>
      <c r="Q61" s="339"/>
      <c r="R61" s="337"/>
      <c r="S61" s="337"/>
      <c r="T61" s="337"/>
      <c r="U61" s="337"/>
      <c r="V61" s="337"/>
      <c r="W61" s="6"/>
      <c r="X61" s="254"/>
      <c r="Y61" s="254"/>
    </row>
    <row r="62" spans="1:256" ht="18.75" customHeight="1">
      <c r="B62" s="8"/>
      <c r="C62" s="6"/>
      <c r="D62" s="117"/>
      <c r="E62" s="254"/>
      <c r="F62" s="254"/>
      <c r="I62" s="6"/>
      <c r="K62" s="338"/>
      <c r="L62" s="338"/>
      <c r="M62" s="339"/>
      <c r="N62" s="339"/>
      <c r="O62" s="339"/>
      <c r="P62" s="339"/>
      <c r="Q62" s="339"/>
      <c r="R62" s="337"/>
      <c r="S62" s="337"/>
      <c r="T62" s="337"/>
      <c r="U62" s="337"/>
      <c r="V62" s="337"/>
      <c r="W62" s="6"/>
      <c r="X62" s="254"/>
      <c r="Y62" s="254"/>
    </row>
    <row r="63" spans="1:256" s="340" customFormat="1" ht="20.25" customHeight="1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  <c r="BY63" s="123"/>
      <c r="BZ63" s="123"/>
      <c r="CA63" s="123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3"/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23"/>
      <c r="EQ63" s="123"/>
      <c r="ER63" s="123"/>
      <c r="ES63" s="123"/>
      <c r="ET63" s="123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  <c r="FX63" s="123"/>
      <c r="FY63" s="123"/>
      <c r="FZ63" s="123"/>
      <c r="GA63" s="123"/>
      <c r="GB63" s="123"/>
      <c r="GC63" s="123"/>
      <c r="GD63" s="123"/>
      <c r="GE63" s="123"/>
      <c r="GF63" s="123"/>
      <c r="GG63" s="123"/>
      <c r="GH63" s="123"/>
      <c r="GI63" s="123"/>
      <c r="GJ63" s="123"/>
      <c r="GK63" s="123"/>
      <c r="GL63" s="123"/>
      <c r="GM63" s="123"/>
      <c r="GN63" s="123"/>
      <c r="GO63" s="123"/>
      <c r="GP63" s="123"/>
      <c r="GQ63" s="123"/>
      <c r="GR63" s="123"/>
      <c r="GS63" s="123"/>
      <c r="GT63" s="123"/>
      <c r="GU63" s="123"/>
      <c r="GV63" s="123"/>
      <c r="GW63" s="123"/>
      <c r="GX63" s="123"/>
      <c r="GY63" s="123"/>
      <c r="GZ63" s="123"/>
      <c r="HA63" s="123"/>
      <c r="HB63" s="123"/>
      <c r="HC63" s="123"/>
      <c r="HD63" s="123"/>
      <c r="HE63" s="123"/>
      <c r="HF63" s="123"/>
      <c r="HG63" s="123"/>
      <c r="HH63" s="123"/>
      <c r="HI63" s="123"/>
      <c r="HJ63" s="123"/>
      <c r="HK63" s="123"/>
      <c r="HL63" s="123"/>
      <c r="HM63" s="123"/>
      <c r="HN63" s="123"/>
      <c r="HO63" s="123"/>
      <c r="HP63" s="123"/>
      <c r="HQ63" s="123"/>
      <c r="HR63" s="123"/>
      <c r="HS63" s="123"/>
      <c r="HT63" s="123"/>
      <c r="HU63" s="123"/>
      <c r="HV63" s="123"/>
      <c r="HW63" s="123"/>
      <c r="HX63" s="123"/>
      <c r="HY63" s="123"/>
      <c r="HZ63" s="123"/>
      <c r="IA63" s="123"/>
      <c r="IB63" s="123"/>
      <c r="IC63" s="123"/>
      <c r="ID63" s="123"/>
      <c r="IE63" s="123"/>
      <c r="IF63" s="123"/>
      <c r="IG63" s="123"/>
      <c r="IH63" s="123"/>
      <c r="II63" s="123"/>
      <c r="IJ63" s="123"/>
      <c r="IK63" s="123"/>
      <c r="IL63" s="123"/>
      <c r="IM63" s="123"/>
      <c r="IN63" s="123"/>
      <c r="IO63" s="123"/>
      <c r="IP63" s="123"/>
      <c r="IQ63" s="123"/>
      <c r="IR63" s="123"/>
      <c r="IS63" s="123"/>
      <c r="IT63" s="123"/>
      <c r="IU63" s="123"/>
      <c r="IV63" s="123"/>
    </row>
    <row r="64" spans="1:256" ht="18.75" customHeight="1">
      <c r="C64" s="337"/>
      <c r="D64" s="337"/>
      <c r="E64" s="337"/>
      <c r="F64" s="337"/>
      <c r="G64" s="337"/>
      <c r="H64" s="337"/>
      <c r="I64" s="337"/>
      <c r="J64" s="337"/>
      <c r="K64" s="337"/>
      <c r="L64" s="337"/>
      <c r="M64" s="337"/>
      <c r="N64" s="337"/>
      <c r="O64" s="337"/>
      <c r="P64" s="337"/>
      <c r="Q64" s="337"/>
      <c r="R64" s="337"/>
      <c r="S64" s="337"/>
      <c r="T64" s="337"/>
      <c r="U64" s="337"/>
      <c r="V64" s="337"/>
    </row>
    <row r="65" spans="3:3" ht="18.75" customHeight="1">
      <c r="C65" s="292"/>
    </row>
    <row r="68" spans="3:3" ht="19.5" customHeight="1">
      <c r="C68" s="341"/>
    </row>
    <row r="69" spans="3:3" ht="19.5" customHeight="1">
      <c r="C69" s="341"/>
    </row>
    <row r="70" spans="3:3" ht="19.5" customHeight="1">
      <c r="C70" s="341"/>
    </row>
    <row r="71" spans="3:3" ht="19.5" customHeight="1">
      <c r="C71" s="341"/>
    </row>
    <row r="72" spans="3:3" ht="19.5" customHeight="1">
      <c r="C72" s="341"/>
    </row>
    <row r="73" spans="3:3" ht="19.5" customHeight="1">
      <c r="C73" s="341"/>
    </row>
    <row r="74" spans="3:3" ht="19.5" customHeight="1">
      <c r="C74" s="341"/>
    </row>
  </sheetData>
  <mergeCells count="288">
    <mergeCell ref="A63:IV63"/>
    <mergeCell ref="B57:G57"/>
    <mergeCell ref="M57:Q57"/>
    <mergeCell ref="W57:AA57"/>
    <mergeCell ref="M59:Q59"/>
    <mergeCell ref="W59:Y59"/>
    <mergeCell ref="K60:Q60"/>
    <mergeCell ref="W60:Y60"/>
    <mergeCell ref="P53:Q53"/>
    <mergeCell ref="R53:S53"/>
    <mergeCell ref="T53:U53"/>
    <mergeCell ref="V53:Z53"/>
    <mergeCell ref="AA53:AF53"/>
    <mergeCell ref="B56:G56"/>
    <mergeCell ref="M56:Q56"/>
    <mergeCell ref="W56:AA56"/>
    <mergeCell ref="A53:E53"/>
    <mergeCell ref="F53:G53"/>
    <mergeCell ref="H53:I53"/>
    <mergeCell ref="J53:K53"/>
    <mergeCell ref="L53:M53"/>
    <mergeCell ref="N53:O53"/>
    <mergeCell ref="N52:O52"/>
    <mergeCell ref="P52:Q52"/>
    <mergeCell ref="R52:S52"/>
    <mergeCell ref="T52:U52"/>
    <mergeCell ref="V52:Z52"/>
    <mergeCell ref="AA52:AF52"/>
    <mergeCell ref="B52:C52"/>
    <mergeCell ref="D52:E52"/>
    <mergeCell ref="F52:G52"/>
    <mergeCell ref="H52:I52"/>
    <mergeCell ref="J52:K52"/>
    <mergeCell ref="L52:M52"/>
    <mergeCell ref="N51:O51"/>
    <mergeCell ref="P51:Q51"/>
    <mergeCell ref="R51:S51"/>
    <mergeCell ref="T51:U51"/>
    <mergeCell ref="V51:Z51"/>
    <mergeCell ref="AA51:AF51"/>
    <mergeCell ref="B51:C51"/>
    <mergeCell ref="D51:E51"/>
    <mergeCell ref="F51:G51"/>
    <mergeCell ref="H51:I51"/>
    <mergeCell ref="J51:K51"/>
    <mergeCell ref="L51:M51"/>
    <mergeCell ref="N50:O50"/>
    <mergeCell ref="P50:Q50"/>
    <mergeCell ref="R50:S50"/>
    <mergeCell ref="T50:U50"/>
    <mergeCell ref="V50:Z50"/>
    <mergeCell ref="AA50:AF50"/>
    <mergeCell ref="B50:C50"/>
    <mergeCell ref="D50:E50"/>
    <mergeCell ref="F50:G50"/>
    <mergeCell ref="H50:I50"/>
    <mergeCell ref="J50:K50"/>
    <mergeCell ref="L50:M50"/>
    <mergeCell ref="N49:O49"/>
    <mergeCell ref="P49:Q49"/>
    <mergeCell ref="R49:S49"/>
    <mergeCell ref="T49:U49"/>
    <mergeCell ref="V49:Z49"/>
    <mergeCell ref="AA49:AF49"/>
    <mergeCell ref="B49:C49"/>
    <mergeCell ref="D49:E49"/>
    <mergeCell ref="F49:G49"/>
    <mergeCell ref="H49:I49"/>
    <mergeCell ref="J49:K49"/>
    <mergeCell ref="L49:M49"/>
    <mergeCell ref="N48:O48"/>
    <mergeCell ref="P48:Q48"/>
    <mergeCell ref="R48:S48"/>
    <mergeCell ref="T48:U48"/>
    <mergeCell ref="V48:Z48"/>
    <mergeCell ref="AA48:AF48"/>
    <mergeCell ref="B48:C48"/>
    <mergeCell ref="D48:E48"/>
    <mergeCell ref="F48:G48"/>
    <mergeCell ref="H48:I48"/>
    <mergeCell ref="J48:K48"/>
    <mergeCell ref="L48:M48"/>
    <mergeCell ref="N47:O47"/>
    <mergeCell ref="P47:Q47"/>
    <mergeCell ref="R47:S47"/>
    <mergeCell ref="T47:U47"/>
    <mergeCell ref="V47:Z47"/>
    <mergeCell ref="AA47:AF47"/>
    <mergeCell ref="B47:C47"/>
    <mergeCell ref="D47:E47"/>
    <mergeCell ref="F47:G47"/>
    <mergeCell ref="H47:I47"/>
    <mergeCell ref="J47:K47"/>
    <mergeCell ref="L47:M47"/>
    <mergeCell ref="N46:O46"/>
    <mergeCell ref="P46:Q46"/>
    <mergeCell ref="R46:S46"/>
    <mergeCell ref="T46:U46"/>
    <mergeCell ref="V46:Z46"/>
    <mergeCell ref="AA46:AF46"/>
    <mergeCell ref="B46:C46"/>
    <mergeCell ref="D46:E46"/>
    <mergeCell ref="F46:G46"/>
    <mergeCell ref="H46:I46"/>
    <mergeCell ref="J46:K46"/>
    <mergeCell ref="L46:M46"/>
    <mergeCell ref="N45:O45"/>
    <mergeCell ref="P45:Q45"/>
    <mergeCell ref="R45:S45"/>
    <mergeCell ref="T45:U45"/>
    <mergeCell ref="V45:Z45"/>
    <mergeCell ref="AA45:AF45"/>
    <mergeCell ref="B45:C45"/>
    <mergeCell ref="D45:E45"/>
    <mergeCell ref="F45:G45"/>
    <mergeCell ref="H45:I45"/>
    <mergeCell ref="J45:K45"/>
    <mergeCell ref="L45:M45"/>
    <mergeCell ref="V42:Z44"/>
    <mergeCell ref="AA42:AF44"/>
    <mergeCell ref="L43:M44"/>
    <mergeCell ref="N43:O44"/>
    <mergeCell ref="P43:U43"/>
    <mergeCell ref="P44:Q44"/>
    <mergeCell ref="R44:S44"/>
    <mergeCell ref="T44:U44"/>
    <mergeCell ref="A36:L36"/>
    <mergeCell ref="A37:L37"/>
    <mergeCell ref="AD41:AF41"/>
    <mergeCell ref="A42:A44"/>
    <mergeCell ref="B42:C44"/>
    <mergeCell ref="D42:E44"/>
    <mergeCell ref="F42:G44"/>
    <mergeCell ref="H42:I44"/>
    <mergeCell ref="J42:K44"/>
    <mergeCell ref="L42:U42"/>
    <mergeCell ref="AF29:AF30"/>
    <mergeCell ref="B31:L31"/>
    <mergeCell ref="B32:L32"/>
    <mergeCell ref="B33:L33"/>
    <mergeCell ref="B34:L34"/>
    <mergeCell ref="B35:L35"/>
    <mergeCell ref="Z29:Z30"/>
    <mergeCell ref="AA29:AA30"/>
    <mergeCell ref="AB29:AB30"/>
    <mergeCell ref="AC29:AC30"/>
    <mergeCell ref="AD29:AD30"/>
    <mergeCell ref="AE29:AE30"/>
    <mergeCell ref="T29:T30"/>
    <mergeCell ref="U29:U30"/>
    <mergeCell ref="V29:V30"/>
    <mergeCell ref="W29:W30"/>
    <mergeCell ref="X29:X30"/>
    <mergeCell ref="Y29:Y30"/>
    <mergeCell ref="N29:N30"/>
    <mergeCell ref="O29:O30"/>
    <mergeCell ref="P29:P30"/>
    <mergeCell ref="Q29:Q30"/>
    <mergeCell ref="R29:R30"/>
    <mergeCell ref="S29:S30"/>
    <mergeCell ref="Z27:AB27"/>
    <mergeCell ref="AD27:AF27"/>
    <mergeCell ref="A28:A30"/>
    <mergeCell ref="B28:L30"/>
    <mergeCell ref="M28:P28"/>
    <mergeCell ref="Q28:T28"/>
    <mergeCell ref="U28:X28"/>
    <mergeCell ref="Y28:AB28"/>
    <mergeCell ref="AC28:AF28"/>
    <mergeCell ref="M29:M30"/>
    <mergeCell ref="A23:Q23"/>
    <mergeCell ref="R23:T23"/>
    <mergeCell ref="U23:W23"/>
    <mergeCell ref="X23:Z23"/>
    <mergeCell ref="AA23:AC23"/>
    <mergeCell ref="AD23:AF23"/>
    <mergeCell ref="AD21:AF21"/>
    <mergeCell ref="B22:C22"/>
    <mergeCell ref="D22:G22"/>
    <mergeCell ref="H22:O22"/>
    <mergeCell ref="P22:Q22"/>
    <mergeCell ref="R22:T22"/>
    <mergeCell ref="U22:W22"/>
    <mergeCell ref="X22:Z22"/>
    <mergeCell ref="AA22:AC22"/>
    <mergeCell ref="AD22:AF22"/>
    <mergeCell ref="AA20:AC20"/>
    <mergeCell ref="AD20:AF20"/>
    <mergeCell ref="B21:C21"/>
    <mergeCell ref="D21:G21"/>
    <mergeCell ref="H21:O21"/>
    <mergeCell ref="P21:Q21"/>
    <mergeCell ref="R21:T21"/>
    <mergeCell ref="U21:W21"/>
    <mergeCell ref="X21:Z21"/>
    <mergeCell ref="AA21:AC21"/>
    <mergeCell ref="X19:Z19"/>
    <mergeCell ref="AA19:AC19"/>
    <mergeCell ref="AD19:AF19"/>
    <mergeCell ref="B20:C20"/>
    <mergeCell ref="D20:G20"/>
    <mergeCell ref="H20:O20"/>
    <mergeCell ref="P20:Q20"/>
    <mergeCell ref="R20:T20"/>
    <mergeCell ref="U20:W20"/>
    <mergeCell ref="X20:Z20"/>
    <mergeCell ref="U18:W18"/>
    <mergeCell ref="X18:Z18"/>
    <mergeCell ref="AA18:AC18"/>
    <mergeCell ref="AD18:AF18"/>
    <mergeCell ref="B19:C19"/>
    <mergeCell ref="D19:G19"/>
    <mergeCell ref="H19:O19"/>
    <mergeCell ref="P19:Q19"/>
    <mergeCell ref="R19:T19"/>
    <mergeCell ref="U19:W19"/>
    <mergeCell ref="AA15:AC17"/>
    <mergeCell ref="AD15:AF17"/>
    <mergeCell ref="R16:T17"/>
    <mergeCell ref="U16:W17"/>
    <mergeCell ref="X16:Z17"/>
    <mergeCell ref="B18:C18"/>
    <mergeCell ref="D18:G18"/>
    <mergeCell ref="H18:O18"/>
    <mergeCell ref="P18:Q18"/>
    <mergeCell ref="R18:T18"/>
    <mergeCell ref="A15:A17"/>
    <mergeCell ref="B15:C17"/>
    <mergeCell ref="D15:G17"/>
    <mergeCell ref="H15:O17"/>
    <mergeCell ref="P15:Q17"/>
    <mergeCell ref="R15:Z15"/>
    <mergeCell ref="AA9:AC9"/>
    <mergeCell ref="AD9:AF9"/>
    <mergeCell ref="A10:Q10"/>
    <mergeCell ref="R10:T10"/>
    <mergeCell ref="U10:W10"/>
    <mergeCell ref="X10:Z10"/>
    <mergeCell ref="AA10:AC10"/>
    <mergeCell ref="AD10:AF10"/>
    <mergeCell ref="B9:C9"/>
    <mergeCell ref="D9:F9"/>
    <mergeCell ref="G9:Q9"/>
    <mergeCell ref="R9:T9"/>
    <mergeCell ref="U9:W9"/>
    <mergeCell ref="X9:Z9"/>
    <mergeCell ref="AA7:AC7"/>
    <mergeCell ref="AD7:AF7"/>
    <mergeCell ref="B8:C8"/>
    <mergeCell ref="D8:F8"/>
    <mergeCell ref="G8:Q8"/>
    <mergeCell ref="R8:T8"/>
    <mergeCell ref="U8:W8"/>
    <mergeCell ref="X8:Z8"/>
    <mergeCell ref="AA8:AC8"/>
    <mergeCell ref="AD8:AF8"/>
    <mergeCell ref="B7:C7"/>
    <mergeCell ref="D7:F7"/>
    <mergeCell ref="G7:Q7"/>
    <mergeCell ref="R7:T7"/>
    <mergeCell ref="U7:W7"/>
    <mergeCell ref="X7:Z7"/>
    <mergeCell ref="AA5:AC5"/>
    <mergeCell ref="AD5:AF5"/>
    <mergeCell ref="B6:C6"/>
    <mergeCell ref="D6:F6"/>
    <mergeCell ref="G6:Q6"/>
    <mergeCell ref="R6:T6"/>
    <mergeCell ref="U6:W6"/>
    <mergeCell ref="X6:Z6"/>
    <mergeCell ref="AA6:AC6"/>
    <mergeCell ref="AD6:AF6"/>
    <mergeCell ref="AD3:AF4"/>
    <mergeCell ref="R4:T4"/>
    <mergeCell ref="U4:W4"/>
    <mergeCell ref="X4:Z4"/>
    <mergeCell ref="B5:C5"/>
    <mergeCell ref="D5:F5"/>
    <mergeCell ref="G5:Q5"/>
    <mergeCell ref="R5:T5"/>
    <mergeCell ref="U5:W5"/>
    <mergeCell ref="X5:Z5"/>
    <mergeCell ref="A3:A4"/>
    <mergeCell ref="B3:C4"/>
    <mergeCell ref="D3:F4"/>
    <mergeCell ref="G3:Q4"/>
    <mergeCell ref="R3:Z3"/>
    <mergeCell ref="AA3:AC4"/>
  </mergeCells>
  <pageMargins left="0.72007874015748008" right="0.59015748031496096" top="0.63858267716535411" bottom="1.082677165354331" header="0.31535433070866109" footer="0.78740157480314998"/>
  <pageSetup paperSize="0" fitToWidth="0" fitToHeight="0" pageOrder="overThenDown" orientation="landscape" horizontalDpi="0" verticalDpi="0" copies="0"/>
  <headerFooter alignWithMargins="0">
    <oddHeader>&amp;C&amp;"Times New Roman1,Regular"&amp;16  &amp;14 15&amp;R&amp;"Times New Roman1,Regular"&amp;14Продовження додатка 3
Таблиця 6</oddHeader>
  </headerFooter>
  <colBreaks count="1" manualBreakCount="1">
    <brk id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21</vt:i4>
      </vt:variant>
    </vt:vector>
  </HeadingPairs>
  <TitlesOfParts>
    <vt:vector size="29" baseType="lpstr">
      <vt:lpstr>Осн__фін__пок_</vt:lpstr>
      <vt:lpstr>I__Фін_результат</vt:lpstr>
      <vt:lpstr>ІІ__Розр__з_бюджетом</vt:lpstr>
      <vt:lpstr>ІІІ__Рух_грош__коштів</vt:lpstr>
      <vt:lpstr>IV__Кап__інвестиції</vt:lpstr>
      <vt:lpstr>_V__Коефіцієнти</vt:lpstr>
      <vt:lpstr>6_1__Інша_інфо_1</vt:lpstr>
      <vt:lpstr>6_2__Інша_інфо_2</vt:lpstr>
      <vt:lpstr>_V__Коефіцієнти!Excel_BuiltIn_Print_Area</vt:lpstr>
      <vt:lpstr>'6_1__Інша_інфо_1'!Excel_BuiltIn_Print_Area</vt:lpstr>
      <vt:lpstr>'6_2__Інша_інфо_2'!Excel_BuiltIn_Print_Area</vt:lpstr>
      <vt:lpstr>I__Фін_результат!Excel_BuiltIn_Print_Area</vt:lpstr>
      <vt:lpstr>IV__Кап__інвестиції!Excel_BuiltIn_Print_Area</vt:lpstr>
      <vt:lpstr>ІІ__Розр__з_бюджетом!Excel_BuiltIn_Print_Area</vt:lpstr>
      <vt:lpstr>ІІІ__Рух_грош__коштів!Excel_BuiltIn_Print_Area</vt:lpstr>
      <vt:lpstr>Осн__фін__пок_!Excel_BuiltIn_Print_Area</vt:lpstr>
      <vt:lpstr>_V__Коефіцієнти!Excel_BuiltIn_Print_Titles</vt:lpstr>
      <vt:lpstr>I__Фін_результат!Excel_BuiltIn_Print_Titles</vt:lpstr>
      <vt:lpstr>ІІ__Розр__з_бюджетом!Excel_BuiltIn_Print_Titles</vt:lpstr>
      <vt:lpstr>ІІІ__Рух_грош__коштів!Excel_BuiltIn_Print_Titles</vt:lpstr>
      <vt:lpstr>Осн__фін__пок_!Excel_BuiltIn_Print_Titles</vt:lpstr>
      <vt:lpstr>_V__Коефіцієнти!Область_печати</vt:lpstr>
      <vt:lpstr>'6_1__Інша_інфо_1'!Область_печати</vt:lpstr>
      <vt:lpstr>'6_2__Інша_інфо_2'!Область_печати</vt:lpstr>
      <vt:lpstr>I__Фін_результат!Область_печати</vt:lpstr>
      <vt:lpstr>IV__Кап__інвестиції!Область_печати</vt:lpstr>
      <vt:lpstr>ІІ__Розр__з_бюджетом!Область_печати</vt:lpstr>
      <vt:lpstr>ІІІ__Рух_грош__коштів!Область_печати</vt:lpstr>
      <vt:lpstr>Осн__фін__пок_!Область_печати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Люда</cp:lastModifiedBy>
  <cp:revision>4</cp:revision>
  <cp:lastPrinted>2023-04-06T08:50:57Z</cp:lastPrinted>
  <dcterms:created xsi:type="dcterms:W3CDTF">2023-04-05T14:52:47Z</dcterms:created>
  <dcterms:modified xsi:type="dcterms:W3CDTF">2023-04-13T12:40:14Z</dcterms:modified>
</cp:coreProperties>
</file>