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ін плани КП\КНП\"/>
    </mc:Choice>
  </mc:AlternateContent>
  <xr:revisionPtr revIDLastSave="0" documentId="13_ncr:1_{CD183815-2961-4425-87EF-1FAE335CA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акт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'факт '!$28:$30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'факт '!$A$1:$AB$162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2" i="1" l="1"/>
  <c r="G100" i="1"/>
  <c r="G99" i="1"/>
  <c r="D155" i="1"/>
  <c r="D138" i="1"/>
  <c r="D145" i="1"/>
  <c r="E155" i="1"/>
  <c r="D55" i="1" l="1"/>
  <c r="D43" i="1"/>
  <c r="D126" i="1" l="1"/>
  <c r="E65" i="1"/>
  <c r="E57" i="1" s="1"/>
  <c r="E105" i="1"/>
  <c r="D62" i="1"/>
  <c r="E75" i="1" l="1"/>
  <c r="E36" i="1"/>
  <c r="G41" i="1"/>
  <c r="G43" i="1"/>
  <c r="G44" i="1"/>
  <c r="G37" i="1"/>
  <c r="C145" i="1"/>
  <c r="C131" i="1"/>
  <c r="C105" i="1"/>
  <c r="C107" i="1"/>
  <c r="C108" i="1"/>
  <c r="C82" i="1"/>
  <c r="C65" i="1"/>
  <c r="C60" i="1"/>
  <c r="C103" i="1" l="1"/>
  <c r="F116" i="1"/>
  <c r="E108" i="1" l="1"/>
  <c r="D108" i="1"/>
  <c r="E107" i="1"/>
  <c r="E103" i="1" s="1"/>
  <c r="D107" i="1"/>
  <c r="D123" i="1"/>
  <c r="C158" i="1"/>
  <c r="C156" i="1"/>
  <c r="C157" i="1"/>
  <c r="C155" i="1"/>
  <c r="C152" i="1" l="1"/>
  <c r="G108" i="1"/>
  <c r="E33" i="1"/>
  <c r="C33" i="1"/>
  <c r="D80" i="1"/>
  <c r="C77" i="1"/>
  <c r="G34" i="1"/>
  <c r="C36" i="1"/>
  <c r="C57" i="1" l="1"/>
  <c r="E123" i="1" l="1"/>
  <c r="E156" i="1" l="1"/>
  <c r="E157" i="1"/>
  <c r="E158" i="1"/>
  <c r="D156" i="1"/>
  <c r="D157" i="1"/>
  <c r="D158" i="1"/>
  <c r="D152" i="1" l="1"/>
  <c r="E152" i="1"/>
  <c r="E45" i="1"/>
  <c r="E55" i="1" s="1"/>
  <c r="F69" i="1"/>
  <c r="D65" i="1"/>
  <c r="D57" i="1" s="1"/>
  <c r="G54" i="1"/>
  <c r="F37" i="1"/>
  <c r="E111" i="1" l="1"/>
  <c r="E99" i="1"/>
  <c r="D111" i="1"/>
  <c r="E145" i="1"/>
  <c r="F146" i="1"/>
  <c r="F147" i="1"/>
  <c r="F148" i="1"/>
  <c r="G148" i="1"/>
  <c r="F149" i="1"/>
  <c r="G149" i="1"/>
  <c r="F150" i="1"/>
  <c r="G150" i="1"/>
  <c r="F151" i="1"/>
  <c r="G151" i="1"/>
  <c r="E138" i="1"/>
  <c r="C138" i="1"/>
  <c r="D131" i="1"/>
  <c r="E131" i="1"/>
  <c r="F129" i="1"/>
  <c r="F128" i="1"/>
  <c r="F127" i="1"/>
  <c r="F125" i="1"/>
  <c r="F124" i="1"/>
  <c r="F122" i="1"/>
  <c r="F121" i="1"/>
  <c r="F120" i="1"/>
  <c r="E126" i="1"/>
  <c r="F123" i="1"/>
  <c r="C123" i="1"/>
  <c r="C126" i="1"/>
  <c r="F115" i="1"/>
  <c r="G145" i="1" l="1"/>
  <c r="F131" i="1"/>
  <c r="F126" i="1"/>
  <c r="F145" i="1"/>
  <c r="F101" i="1"/>
  <c r="D93" i="1"/>
  <c r="E93" i="1"/>
  <c r="C93" i="1"/>
  <c r="F97" i="1"/>
  <c r="F96" i="1"/>
  <c r="F95" i="1"/>
  <c r="F94" i="1"/>
  <c r="F92" i="1"/>
  <c r="F91" i="1"/>
  <c r="F90" i="1"/>
  <c r="F89" i="1"/>
  <c r="D88" i="1"/>
  <c r="E88" i="1"/>
  <c r="F88" i="1" s="1"/>
  <c r="C88" i="1"/>
  <c r="F81" i="1"/>
  <c r="F82" i="1"/>
  <c r="F83" i="1"/>
  <c r="F84" i="1"/>
  <c r="F85" i="1"/>
  <c r="F86" i="1"/>
  <c r="E80" i="1"/>
  <c r="C80" i="1"/>
  <c r="F78" i="1"/>
  <c r="F79" i="1"/>
  <c r="D77" i="1"/>
  <c r="E77" i="1"/>
  <c r="D103" i="1"/>
  <c r="G58" i="1"/>
  <c r="F58" i="1"/>
  <c r="C45" i="1"/>
  <c r="C55" i="1" s="1"/>
  <c r="F46" i="1"/>
  <c r="C111" i="1" l="1"/>
  <c r="F77" i="1"/>
  <c r="F57" i="1"/>
  <c r="G57" i="1"/>
  <c r="F103" i="1"/>
  <c r="F45" i="1"/>
  <c r="E100" i="1"/>
  <c r="F80" i="1"/>
  <c r="C75" i="1"/>
  <c r="C99" i="1" s="1"/>
  <c r="C100" i="1" s="1"/>
  <c r="D75" i="1"/>
  <c r="D99" i="1" s="1"/>
  <c r="F93" i="1"/>
  <c r="G45" i="1"/>
  <c r="F51" i="1"/>
  <c r="G50" i="1"/>
  <c r="F50" i="1"/>
  <c r="F48" i="1"/>
  <c r="F47" i="1"/>
  <c r="E114" i="1" l="1"/>
  <c r="E112" i="1"/>
  <c r="C114" i="1"/>
  <c r="C112" i="1"/>
  <c r="E113" i="1"/>
  <c r="D114" i="1"/>
  <c r="D113" i="1"/>
  <c r="D112" i="1"/>
  <c r="C113" i="1"/>
  <c r="D100" i="1"/>
  <c r="F75" i="1"/>
  <c r="G75" i="1"/>
  <c r="F36" i="1"/>
  <c r="F114" i="1" l="1"/>
  <c r="G114" i="1"/>
  <c r="G55" i="1"/>
  <c r="F112" i="1"/>
  <c r="G112" i="1"/>
  <c r="G113" i="1"/>
  <c r="F113" i="1"/>
  <c r="F158" i="1" l="1"/>
  <c r="F157" i="1"/>
  <c r="F156" i="1"/>
  <c r="F155" i="1"/>
  <c r="F154" i="1"/>
  <c r="F153" i="1"/>
  <c r="G144" i="1"/>
  <c r="F144" i="1"/>
  <c r="G143" i="1"/>
  <c r="F143" i="1"/>
  <c r="G142" i="1"/>
  <c r="F142" i="1"/>
  <c r="G141" i="1"/>
  <c r="F141" i="1"/>
  <c r="F140" i="1"/>
  <c r="F139" i="1"/>
  <c r="G137" i="1"/>
  <c r="F137" i="1"/>
  <c r="G136" i="1"/>
  <c r="F136" i="1"/>
  <c r="G135" i="1"/>
  <c r="F135" i="1"/>
  <c r="G134" i="1"/>
  <c r="F134" i="1"/>
  <c r="F133" i="1"/>
  <c r="F132" i="1"/>
  <c r="F108" i="1"/>
  <c r="G107" i="1"/>
  <c r="F106" i="1"/>
  <c r="G104" i="1"/>
  <c r="G103" i="1"/>
  <c r="G74" i="1"/>
  <c r="F74" i="1"/>
  <c r="F73" i="1"/>
  <c r="F72" i="1"/>
  <c r="F71" i="1"/>
  <c r="F70" i="1"/>
  <c r="F68" i="1"/>
  <c r="F67" i="1"/>
  <c r="G66" i="1"/>
  <c r="G65" i="1"/>
  <c r="F65" i="1"/>
  <c r="F64" i="1"/>
  <c r="G63" i="1"/>
  <c r="F63" i="1"/>
  <c r="F62" i="1"/>
  <c r="G61" i="1"/>
  <c r="F61" i="1"/>
  <c r="F60" i="1"/>
  <c r="F59" i="1"/>
  <c r="F54" i="1"/>
  <c r="F53" i="1"/>
  <c r="F49" i="1"/>
  <c r="F42" i="1"/>
  <c r="F41" i="1"/>
  <c r="G40" i="1"/>
  <c r="F40" i="1"/>
  <c r="F39" i="1"/>
  <c r="F38" i="1"/>
  <c r="F35" i="1"/>
  <c r="F34" i="1"/>
  <c r="F117" i="1" l="1"/>
  <c r="F118" i="1"/>
  <c r="F55" i="1"/>
  <c r="F104" i="1"/>
  <c r="G67" i="1"/>
  <c r="F107" i="1"/>
  <c r="G131" i="1"/>
  <c r="G105" i="1"/>
  <c r="G138" i="1"/>
  <c r="G59" i="1"/>
  <c r="G60" i="1"/>
  <c r="G155" i="1"/>
  <c r="G156" i="1"/>
  <c r="G157" i="1"/>
  <c r="G158" i="1"/>
  <c r="F33" i="1"/>
  <c r="F66" i="1"/>
  <c r="F105" i="1"/>
  <c r="F138" i="1"/>
  <c r="G33" i="1"/>
  <c r="F99" i="1" l="1"/>
  <c r="G111" i="1"/>
  <c r="F111" i="1"/>
  <c r="F100" i="1"/>
  <c r="F152" i="1"/>
  <c r="G152" i="1"/>
</calcChain>
</file>

<file path=xl/sharedStrings.xml><?xml version="1.0" encoding="utf-8"?>
<sst xmlns="http://schemas.openxmlformats.org/spreadsheetml/2006/main" count="180" uniqueCount="158">
  <si>
    <t>Коди</t>
  </si>
  <si>
    <t>Назва підприємства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</si>
  <si>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</si>
  <si>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</si>
  <si>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</si>
  <si>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</si>
  <si>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</si>
  <si>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</si>
  <si>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</si>
  <si>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</si>
  <si>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</si>
  <si>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</si>
  <si>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тис.грн.</t>
  </si>
  <si>
    <t>Стандарти звітності П(с)БОУ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</si>
  <si>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</si>
  <si>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</si>
  <si>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</si>
  <si>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</si>
  <si>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</si>
  <si>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</si>
  <si>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ЗВІТ</t>
  </si>
  <si>
    <t xml:space="preserve">ПРО ВИКОНАННЯ ФІНАНСОВОГО ПЛАНУ ПІДПРИЄМСТВА </t>
  </si>
  <si>
    <t>(квартал, рік)</t>
  </si>
  <si>
    <t>Найменування показника</t>
  </si>
  <si>
    <t xml:space="preserve">Код рядка </t>
  </si>
  <si>
    <t>Факт нарастаючим підсумком з початку року</t>
  </si>
  <si>
    <t>відхилення, +/-</t>
  </si>
  <si>
    <t>виконання, %</t>
  </si>
  <si>
    <t>I. Формування фінансових результатів</t>
  </si>
  <si>
    <t>Доходи і витрати (деталізація)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</si>
  <si>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</si>
  <si>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</si>
  <si>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</si>
  <si>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</si>
  <si>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</si>
  <si>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</si>
  <si>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Амортизація</t>
  </si>
  <si>
    <t>Питома вага доходу з місцевого бюджету у загальних доходах підприємства (%)</t>
  </si>
  <si>
    <t>Питома вага комунальних витрат у загальних видатках підприємства (%)</t>
  </si>
  <si>
    <t>Питома вага сумарного ФОП з нарахуваннями у загальних  видатках підприємства (%)</t>
  </si>
  <si>
    <t>Коефіцієнт зносу основних засобів</t>
  </si>
  <si>
    <t>Коефіцієнт оновлення основних засобів і інших необоротних матеріальних активів</t>
  </si>
  <si>
    <t>Коефіцієнт фінансової стійкості</t>
  </si>
  <si>
    <t>Коефіцієнт поточної ліквідності (покриття)</t>
  </si>
  <si>
    <t>Необоротні активи</t>
  </si>
  <si>
    <t>Оборотні активи</t>
  </si>
  <si>
    <t>у тому числі 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</si>
  <si>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</si>
  <si>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</si>
  <si>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</si>
  <si>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</si>
  <si>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гранти і субсидії</t>
  </si>
  <si>
    <t>у тому числі фінансові запозичення</t>
  </si>
  <si>
    <t>Власний капітал</t>
  </si>
  <si>
    <t>Середньооблікова чисельність осіб, у тому числі:</t>
  </si>
  <si>
    <t>керівник</t>
  </si>
  <si>
    <t>адміністративно-управлінський персонал</t>
  </si>
  <si>
    <t>лікарі</t>
  </si>
  <si>
    <t>середній медичний персонал</t>
  </si>
  <si>
    <t>молодший медичний персонал</t>
  </si>
  <si>
    <t>інший персонал</t>
  </si>
  <si>
    <t>Фонд оплати праці з нарахуваннями, тис. гривень,                                                 у тому числі:</t>
  </si>
  <si>
    <t>Витрати на оплату праці, тис. гривень,                                         у тому числі:</t>
  </si>
  <si>
    <t xml:space="preserve">Середньомісячні витрати на оплату праці одного працівника (грн), усього, у тому числі:
</t>
  </si>
  <si>
    <t>Заборгованість перед працівниками за заробітною платою</t>
  </si>
  <si>
    <t>Є.Ф. КУЧЕРУК</t>
  </si>
  <si>
    <t xml:space="preserve">                           (посада)</t>
  </si>
  <si>
    <t>(ініціали, прізвище)</t>
  </si>
  <si>
    <t>Додаток 4</t>
  </si>
  <si>
    <t>до Порядку складання, затвердження та контролю за виконанням фінансового плану підприємств, організацій та установ комунальної власності Музиківської сільської територіальної громади</t>
  </si>
  <si>
    <t>Доходи за програмою медичних гарантій від  НСЗУ</t>
  </si>
  <si>
    <t>Надходження (дохід) від реалізації продукції (товарів, робіт, послуг), у т.ч.:</t>
  </si>
  <si>
    <t>медична субвенція та інші субвенції</t>
  </si>
  <si>
    <t>Надходження (дохід) за рахунок коштів сільського бюджету, в т.ч.:</t>
  </si>
  <si>
    <t>на оплату комунальних послуг та енергоносіїв</t>
  </si>
  <si>
    <t>на оплату за вакцину</t>
  </si>
  <si>
    <t>на оплату пересувного флюорографа</t>
  </si>
  <si>
    <t>на стимулювання працівників</t>
  </si>
  <si>
    <t>Інші надходження (доходи), у тому числі:</t>
  </si>
  <si>
    <t xml:space="preserve">   кошти, що отримуються підприємством на окремі доручення (кошти від депутатів міської, обласної, державної ради)</t>
  </si>
  <si>
    <t xml:space="preserve">   плата за послуги, що надаються згідно з основною діяльністю (платні послуги)</t>
  </si>
  <si>
    <t xml:space="preserve">   благодійні внески, гранти та дарунки </t>
  </si>
  <si>
    <t>надходження (доходи) від реалізації майна</t>
  </si>
  <si>
    <t>надходження (дохід) майбутніх періодів (від оренди майна та інше)</t>
  </si>
  <si>
    <t>надходження коштів як компенсація орендарем комунальних послуг</t>
  </si>
  <si>
    <t>надходження (дохід) від централізованого постачання</t>
  </si>
  <si>
    <t>Інші надходження (дохід) (отримані % по депозитах)</t>
  </si>
  <si>
    <t>Разом (сума рядків 1010, 1020, 1030)</t>
  </si>
  <si>
    <t>II.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</si>
  <si>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</si>
  <si>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</si>
  <si>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</si>
  <si>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</si>
  <si>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</si>
  <si>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</si>
  <si>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</si>
  <si>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енергоносіїв, в т.ч.:</t>
  </si>
  <si>
    <t>електроенергія</t>
  </si>
  <si>
    <t>газопостачання</t>
  </si>
  <si>
    <t>водопостачання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</si>
  <si>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</si>
  <si>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</si>
  <si>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</si>
  <si>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Інші операційні витрати (ПДВ) Податки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</si>
  <si>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</si>
  <si>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</si>
  <si>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</si>
  <si>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</si>
  <si>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</si>
  <si>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</si>
  <si>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</si>
  <si>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ІІІ. Інвестиційна діяльність</t>
  </si>
  <si>
    <t>Доходи від інвестиційної діяльності, у т.ч.:</t>
  </si>
  <si>
    <t>доходи із сільського бюджету цільового фінансування по капітальних видатках</t>
  </si>
  <si>
    <t>дохід з інших джерел по капітальних видатках</t>
  </si>
  <si>
    <t>придбання (виготовлення) нематеріальних активів</t>
  </si>
  <si>
    <t>Усього видатків (сума рядків 1040-1170)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</si>
  <si>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</si>
  <si>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</si>
  <si>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</si>
  <si>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</si>
  <si>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</si>
  <si>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</si>
  <si>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</si>
  <si>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</si>
  <si>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</si>
  <si>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</si>
  <si>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</si>
  <si>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</si>
  <si>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 xml:space="preserve">                                                                   VI. Розрахунки з бюджетом</t>
  </si>
  <si>
    <t xml:space="preserve">                                                                                 VІІ. Коефіцієнтний аналіз</t>
  </si>
  <si>
    <t>Питома вага капітальних видатків у загальних видатках підприємства (%)</t>
  </si>
  <si>
    <t xml:space="preserve">                                                                                           VІІІ. Звіт про фінансовий стан</t>
  </si>
  <si>
    <t xml:space="preserve">                                                                                         ІХ. Додаткова інформація</t>
  </si>
  <si>
    <t>Видатки усього, у т.ч.:</t>
  </si>
  <si>
    <t>КОМУНАЛЬНЕ НЕКОМЕРЦІЙНОГО ПІДПРИЄМСТВО "МУЗИКІВСЬКА АМБУЛАТОРІЯ ЗАГАЛЬНОЇ ПРАКТИКИ СІМЕЙНОЇ МЕДИЦИНИ"</t>
  </si>
  <si>
    <t>86.10</t>
  </si>
  <si>
    <t>Комунальна</t>
  </si>
  <si>
    <t>с.Музиківка,Херсонської області</t>
  </si>
  <si>
    <t>Діяльність лікарських закладів</t>
  </si>
  <si>
    <t>Охорона здоров'я</t>
  </si>
  <si>
    <t xml:space="preserve">Комунальна </t>
  </si>
  <si>
    <t>с.Музиківка,вул.40 років Перемоги,20</t>
  </si>
  <si>
    <t>067-81-91-789</t>
  </si>
  <si>
    <t>Болюк Мар'яна Михайлівна</t>
  </si>
  <si>
    <t xml:space="preserve">Інші надходження (дохід) </t>
  </si>
  <si>
    <t xml:space="preserve"> на оплату послуг (крім комунальних)</t>
  </si>
  <si>
    <t>інші енергоносії</t>
  </si>
  <si>
    <t>на придбання медичних виробів  та виробів для осіб з інвалідністю</t>
  </si>
  <si>
    <t>на канцелярські товари та меблі</t>
  </si>
  <si>
    <t>Мар'яна БОЛЮК</t>
  </si>
  <si>
    <r>
      <t xml:space="preserve">Орган державного управління  </t>
    </r>
    <r>
      <rPr>
        <b/>
        <i/>
        <sz val="12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</si>
  <si>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Керівник     </t>
    </r>
    <r>
      <rPr>
        <b/>
        <sz val="12"/>
        <rFont val="Times New Roman"/>
        <family val="1"/>
        <charset val="204"/>
      </rPr>
      <t xml:space="preserve"> </t>
    </r>
  </si>
  <si>
    <t>на тех.обслугов.та ремонт обладнання,транспорту та-газо,-електро,-водо систем,запчастини</t>
  </si>
  <si>
    <r>
      <t>за 12 місяців</t>
    </r>
    <r>
      <rPr>
        <b/>
        <u/>
        <sz val="12"/>
        <rFont val="Times New Roman"/>
        <family val="1"/>
        <charset val="204"/>
      </rPr>
      <t xml:space="preserve"> 2022 року</t>
    </r>
  </si>
  <si>
    <t>Факт минулого року (2021р.)</t>
  </si>
  <si>
    <t>план (2022р.)</t>
  </si>
  <si>
    <t>факт (2022р.)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</si>
</sst>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164" formatCode="_-* #,##0.00_₴_-;\-* #,##0.00_₴_-;_-* &quot;-&quot;??_₴_-;_-@_-"/>
    <numFmt numFmtId="165" formatCode="#,##0.0"/>
    <numFmt numFmtId="166" formatCode="_-* #,##0.0000_₴_-;\-* #,##0.0000_₴_-;_-* &quot;-&quot;????_₴_-;_-@_-"/>
    <numFmt numFmtId="167" formatCode="_-* #,##0.0_₴_-;\-* #,##0.0_₴_-;_-* &quot;-&quot;?_₴_-;_-@_-"/>
    <numFmt numFmtId="168" formatCode="_-* #,##0_₴_-;\-* #,##0_₴_-;_-* &quot;-&quot;????_₴_-;_-@_-"/>
    <numFmt numFmtId="169" formatCode="_-* #,##0.00_₴_-;\-* #,##0.00_₴_-;_-* &quot;-&quot;????_₴_-;_-@_-"/>
    <numFmt numFmtId="170" formatCode="_(* #,##0_);_(* \(#,##0\);_(* &quot;-&quot;_);_(@_)"/>
    <numFmt numFmtId="171" formatCode="_-* #,##0.0_₴_-;\-* #,##0.0_₴_-;_-* &quot;-&quot;????_₴_-;_-@_-"/>
    <numFmt numFmtId="172" formatCode="_-* #,##0.00000_₴_-;\-* #,##0.00000_₴_-;_-* &quot;-&quot;?_₴_-;_-@_-"/>
    <numFmt numFmtId="173" formatCode="_-* #,##0.00000_₴_-;\-* #,##0.00000_₴_-;_-* &quot;-&quot;????_₴_-;_-@_-"/>
    <numFmt numFmtId="174" formatCode="0.00000"/>
    <numFmt numFmtId="175" formatCode="0.0"/>
    <numFmt numFmtId="176" formatCode="_-* #,##0_₴_-;\-* #,##0_₴_-;_-* &quot;-&quot;???_₴_-;_-@_-"/>
    <numFmt numFmtId="177" formatCode="_-* #,##0.00_₴_-;\-* #,##0.00_₴_-;_-* &quot;-&quot;?????_₴_-;_-@_-"/>
    <numFmt numFmtId="178" formatCode="_-* #,##0.000_₴_-;\-* #,##0.000_₴_-;_-* &quot;-&quot;????_₴_-;_-@_-"/>
    <numFmt numFmtId="179" formatCode="#,##0.00000"/>
    <numFmt numFmtId="180" formatCode="_(* #,##0.0_);_(* \(#,##0.0\);_(* &quot;-&quot;_);_(@_)"/>
    <numFmt numFmtId="181" formatCode="_(* #,##0.0000_);_(* \(#,##0.0000\);_(* &quot;-&quot;_);_(@_)"/>
    <numFmt numFmtId="182" formatCode="_-* #,##0.00_₴_-;\-* #,##0.00_₴_-;_-* &quot;-&quot;?_₴_-;_-@_-"/>
    <numFmt numFmtId="183" formatCode="#,##0.000"/>
    <numFmt numFmtId="184" formatCode="_-* #,##0.0000_₴_-;\-* #,##0.0000_₴_-;_-* &quot;-&quot;?_₴_-;_-@_-"/>
    <numFmt numFmtId="185" formatCode="_-* #,##0.000_₴_-;\-* #,##0.000_₴_-;_-* &quot;-&quot;?_₴_-;_-@_-"/>
    <numFmt numFmtId="186" formatCode="0.000"/>
    <numFmt numFmtId="187" formatCode="_-* #,##0.000_₴_-;\-* #,##0.000_₴_-;_-* &quot;-&quot;???_₴_-;_-@_-"/>
    <numFmt numFmtId="188" formatCode="_(* #,##0.00000_);_(* \(#,##0.00000\);_(* &quot;-&quot;_);_(@_)"/>
    <numFmt numFmtId="189" formatCode="_-* #,##0.0_₴_-;\-* #,##0.0_₴_-;_-* &quot;-&quot;???_₴_-;_-@_-"/>
    <numFmt numFmtId="190" formatCode="_(* #,##0.000000_);_(* \(#,##0.000000\);_(* &quot;-&quot;_);_(@_)"/>
    <numFmt numFmtId="191" formatCode="_(* #,##0.00_);_(* \(#,##0.00\);_(* &quot;-&quot;_);_(@_)"/>
    <numFmt numFmtId="192" formatCode="_-* #,##0_₴_-;\-* #,##0_₴_-;_-* &quot;-&quot;??_₴_-;_-@_-"/>
    <numFmt numFmtId="193" formatCode="_-* #,##0.00\ _г_р_н_._-;\-* #,##0.00\ _г_р_н_._-;_-* &quot;-&quot;??\ _г_р_н_._-;_-@_-"/>
    <numFmt numFmtId="194" formatCode="###\ ##0.000"/>
    <numFmt numFmtId="195" formatCode="_(&quot;$&quot;* #,##0.00_);_(&quot;$&quot;* \(#,##0.00\);_(&quot;$&quot;* &quot;-&quot;??_);_(@_)"/>
    <numFmt numFmtId="196" formatCode="_(* #,##0.00_);_(* \(#,##0.00\);_(* &quot;-&quot;??_);_(@_)"/>
    <numFmt numFmtId="197" formatCode="#,##0.00&quot;р.&quot;;\-#,##0.00&quot;р.&quot;"/>
    <numFmt numFmtId="198" formatCode="#,##0.0_ ;[Red]\-#,##0.0\ "/>
    <numFmt numFmtId="199" formatCode="_-* #,##0.00_р_._-;\-* #,##0.00_р_._-;_-* &quot;-&quot;??_р_._-;_-@_-"/>
    <numFmt numFmtId="200" formatCode="#,##0&quot;р.&quot;;[Red]\-#,##0&quot;р.&quot;"/>
    <numFmt numFmtId="201" formatCode="0.0;\(0.0\);\ ;\-"/>
  </numFmts>
  <fonts count="8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i/>
      <sz val="14"/>
      <color rgb="FF00B05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3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3" borderId="0" applyNumberFormat="0" applyBorder="0" applyAlignment="0" applyProtection="0"/>
    <xf numFmtId="0" fontId="19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22" borderId="7" applyNumberFormat="0" applyAlignment="0" applyProtection="0"/>
    <xf numFmtId="0" fontId="25" fillId="23" borderId="8" applyNumberFormat="0" applyAlignment="0" applyProtection="0"/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49" fontId="26" fillId="0" borderId="1">
      <alignment horizontal="center" vertical="center"/>
      <protection locked="0"/>
    </xf>
    <xf numFmtId="193" fontId="27" fillId="0" borderId="0" applyFont="0" applyFill="0" applyBorder="0" applyAlignment="0" applyProtection="0"/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49" fontId="27" fillId="0" borderId="1">
      <alignment horizontal="left" vertical="center"/>
      <protection locked="0"/>
    </xf>
    <xf numFmtId="0" fontId="28" fillId="0" borderId="0" applyNumberFormat="0" applyFill="0" applyBorder="0" applyAlignment="0" applyProtection="0"/>
    <xf numFmtId="194" fontId="29" fillId="0" borderId="0" applyAlignment="0">
      <alignment wrapText="1"/>
    </xf>
    <xf numFmtId="0" fontId="30" fillId="6" borderId="0" applyNumberFormat="0" applyBorder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9" borderId="7" applyNumberFormat="0" applyAlignment="0" applyProtection="0"/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</xf>
    <xf numFmtId="49" fontId="27" fillId="0" borderId="0" applyNumberFormat="0" applyFont="0" applyAlignment="0">
      <alignment vertical="top" wrapText="1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36" fillId="3" borderId="12">
      <alignment horizontal="left" vertical="center"/>
      <protection locked="0"/>
    </xf>
    <xf numFmtId="49" fontId="36" fillId="3" borderId="12">
      <alignment horizontal="left" vertical="center"/>
    </xf>
    <xf numFmtId="4" fontId="36" fillId="3" borderId="12">
      <alignment horizontal="right" vertical="center"/>
      <protection locked="0"/>
    </xf>
    <xf numFmtId="4" fontId="36" fillId="3" borderId="12">
      <alignment horizontal="right" vertical="center"/>
    </xf>
    <xf numFmtId="4" fontId="37" fillId="3" borderId="12">
      <alignment horizontal="right" vertical="center"/>
      <protection locked="0"/>
    </xf>
    <xf numFmtId="49" fontId="38" fillId="3" borderId="1">
      <alignment horizontal="left" vertical="center"/>
      <protection locked="0"/>
    </xf>
    <xf numFmtId="49" fontId="38" fillId="3" borderId="1">
      <alignment horizontal="left" vertical="center"/>
    </xf>
    <xf numFmtId="49" fontId="39" fillId="3" borderId="1">
      <alignment horizontal="left" vertical="center"/>
      <protection locked="0"/>
    </xf>
    <xf numFmtId="49" fontId="39" fillId="3" borderId="1">
      <alignment horizontal="left" vertical="center"/>
    </xf>
    <xf numFmtId="4" fontId="38" fillId="3" borderId="1">
      <alignment horizontal="right" vertical="center"/>
      <protection locked="0"/>
    </xf>
    <xf numFmtId="4" fontId="38" fillId="3" borderId="1">
      <alignment horizontal="right" vertical="center"/>
    </xf>
    <xf numFmtId="4" fontId="40" fillId="3" borderId="1">
      <alignment horizontal="right" vertical="center"/>
      <protection locked="0"/>
    </xf>
    <xf numFmtId="49" fontId="26" fillId="3" borderId="1">
      <alignment horizontal="left" vertical="center"/>
      <protection locked="0"/>
    </xf>
    <xf numFmtId="49" fontId="26" fillId="3" borderId="1">
      <alignment horizontal="left" vertical="center"/>
      <protection locked="0"/>
    </xf>
    <xf numFmtId="49" fontId="26" fillId="3" borderId="1">
      <alignment horizontal="left" vertical="center"/>
    </xf>
    <xf numFmtId="49" fontId="26" fillId="3" borderId="1">
      <alignment horizontal="left" vertical="center"/>
    </xf>
    <xf numFmtId="49" fontId="37" fillId="3" borderId="1">
      <alignment horizontal="left" vertical="center"/>
      <protection locked="0"/>
    </xf>
    <xf numFmtId="49" fontId="37" fillId="3" borderId="1">
      <alignment horizontal="left" vertical="center"/>
    </xf>
    <xf numFmtId="4" fontId="26" fillId="3" borderId="1">
      <alignment horizontal="right" vertical="center"/>
      <protection locked="0"/>
    </xf>
    <xf numFmtId="4" fontId="26" fillId="3" borderId="1">
      <alignment horizontal="right" vertical="center"/>
      <protection locked="0"/>
    </xf>
    <xf numFmtId="4" fontId="26" fillId="3" borderId="1">
      <alignment horizontal="right" vertical="center"/>
    </xf>
    <xf numFmtId="4" fontId="26" fillId="3" borderId="1">
      <alignment horizontal="right" vertical="center"/>
    </xf>
    <xf numFmtId="4" fontId="37" fillId="3" borderId="1">
      <alignment horizontal="right" vertical="center"/>
      <protection locked="0"/>
    </xf>
    <xf numFmtId="49" fontId="41" fillId="3" borderId="1">
      <alignment horizontal="left" vertical="center"/>
      <protection locked="0"/>
    </xf>
    <xf numFmtId="49" fontId="41" fillId="3" borderId="1">
      <alignment horizontal="left" vertical="center"/>
    </xf>
    <xf numFmtId="49" fontId="42" fillId="3" borderId="1">
      <alignment horizontal="left" vertical="center"/>
      <protection locked="0"/>
    </xf>
    <xf numFmtId="49" fontId="42" fillId="3" borderId="1">
      <alignment horizontal="left" vertical="center"/>
    </xf>
    <xf numFmtId="4" fontId="41" fillId="3" borderId="1">
      <alignment horizontal="right" vertical="center"/>
      <protection locked="0"/>
    </xf>
    <xf numFmtId="4" fontId="41" fillId="3" borderId="1">
      <alignment horizontal="right" vertical="center"/>
    </xf>
    <xf numFmtId="4" fontId="43" fillId="3" borderId="1">
      <alignment horizontal="right" vertical="center"/>
      <protection locked="0"/>
    </xf>
    <xf numFmtId="49" fontId="44" fillId="0" borderId="1">
      <alignment horizontal="left" vertical="center"/>
      <protection locked="0"/>
    </xf>
    <xf numFmtId="49" fontId="44" fillId="0" borderId="1">
      <alignment horizontal="left" vertical="center"/>
    </xf>
    <xf numFmtId="49" fontId="45" fillId="0" borderId="1">
      <alignment horizontal="left" vertical="center"/>
      <protection locked="0"/>
    </xf>
    <xf numFmtId="49" fontId="45" fillId="0" borderId="1">
      <alignment horizontal="left" vertical="center"/>
    </xf>
    <xf numFmtId="4" fontId="44" fillId="0" borderId="1">
      <alignment horizontal="right" vertical="center"/>
      <protection locked="0"/>
    </xf>
    <xf numFmtId="4" fontId="44" fillId="0" borderId="1">
      <alignment horizontal="right" vertical="center"/>
    </xf>
    <xf numFmtId="4" fontId="45" fillId="0" borderId="1">
      <alignment horizontal="right" vertical="center"/>
      <protection locked="0"/>
    </xf>
    <xf numFmtId="49" fontId="46" fillId="0" borderId="1">
      <alignment horizontal="left" vertical="center"/>
      <protection locked="0"/>
    </xf>
    <xf numFmtId="49" fontId="46" fillId="0" borderId="1">
      <alignment horizontal="left" vertical="center"/>
    </xf>
    <xf numFmtId="49" fontId="47" fillId="0" borderId="1">
      <alignment horizontal="left" vertical="center"/>
      <protection locked="0"/>
    </xf>
    <xf numFmtId="49" fontId="47" fillId="0" borderId="1">
      <alignment horizontal="left" vertical="center"/>
    </xf>
    <xf numFmtId="4" fontId="46" fillId="0" borderId="1">
      <alignment horizontal="right" vertical="center"/>
      <protection locked="0"/>
    </xf>
    <xf numFmtId="4" fontId="46" fillId="0" borderId="1">
      <alignment horizontal="right" vertical="center"/>
    </xf>
    <xf numFmtId="49" fontId="44" fillId="0" borderId="1">
      <alignment horizontal="left" vertical="center"/>
      <protection locked="0"/>
    </xf>
    <xf numFmtId="49" fontId="45" fillId="0" borderId="1">
      <alignment horizontal="left" vertical="center"/>
      <protection locked="0"/>
    </xf>
    <xf numFmtId="4" fontId="44" fillId="0" borderId="1">
      <alignment horizontal="right" vertical="center"/>
      <protection locked="0"/>
    </xf>
    <xf numFmtId="0" fontId="48" fillId="0" borderId="13" applyNumberFormat="0" applyFill="0" applyAlignment="0" applyProtection="0"/>
    <xf numFmtId="0" fontId="49" fillId="24" borderId="0" applyNumberFormat="0" applyBorder="0" applyAlignment="0" applyProtection="0"/>
    <xf numFmtId="0" fontId="27" fillId="0" borderId="0"/>
    <xf numFmtId="0" fontId="27" fillId="0" borderId="0"/>
    <xf numFmtId="0" fontId="3" fillId="25" borderId="14" applyNumberFormat="0" applyFont="0" applyAlignment="0" applyProtection="0"/>
    <xf numFmtId="4" fontId="50" fillId="26" borderId="1">
      <alignment horizontal="right" vertical="center"/>
      <protection locked="0"/>
    </xf>
    <xf numFmtId="4" fontId="50" fillId="27" borderId="1">
      <alignment horizontal="right" vertical="center"/>
      <protection locked="0"/>
    </xf>
    <xf numFmtId="4" fontId="50" fillId="28" borderId="1">
      <alignment horizontal="right" vertical="center"/>
      <protection locked="0"/>
    </xf>
    <xf numFmtId="0" fontId="51" fillId="22" borderId="15" applyNumberFormat="0" applyAlignment="0" applyProtection="0"/>
    <xf numFmtId="49" fontId="26" fillId="0" borderId="1">
      <alignment horizontal="left" vertical="center" wrapText="1"/>
      <protection locked="0"/>
    </xf>
    <xf numFmtId="49" fontId="26" fillId="0" borderId="1">
      <alignment horizontal="left" vertical="center" wrapText="1"/>
      <protection locked="0"/>
    </xf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55" fillId="9" borderId="7" applyNumberFormat="0" applyAlignment="0" applyProtection="0"/>
    <xf numFmtId="0" fontId="35" fillId="9" borderId="7" applyNumberFormat="0" applyAlignment="0" applyProtection="0"/>
    <xf numFmtId="0" fontId="56" fillId="22" borderId="15" applyNumberFormat="0" applyAlignment="0" applyProtection="0"/>
    <xf numFmtId="0" fontId="51" fillId="22" borderId="15" applyNumberFormat="0" applyAlignment="0" applyProtection="0"/>
    <xf numFmtId="0" fontId="57" fillId="22" borderId="7" applyNumberFormat="0" applyAlignment="0" applyProtection="0"/>
    <xf numFmtId="0" fontId="24" fillId="22" borderId="7" applyNumberFormat="0" applyAlignment="0" applyProtection="0"/>
    <xf numFmtId="195" fontId="27" fillId="0" borderId="0" applyFont="0" applyFill="0" applyBorder="0" applyAlignment="0" applyProtection="0"/>
    <xf numFmtId="0" fontId="58" fillId="0" borderId="9" applyNumberFormat="0" applyFill="0" applyAlignment="0" applyProtection="0"/>
    <xf numFmtId="0" fontId="31" fillId="0" borderId="9" applyNumberFormat="0" applyFill="0" applyAlignment="0" applyProtection="0"/>
    <xf numFmtId="0" fontId="59" fillId="0" borderId="10" applyNumberFormat="0" applyFill="0" applyAlignment="0" applyProtection="0"/>
    <xf numFmtId="0" fontId="32" fillId="0" borderId="10" applyNumberFormat="0" applyFill="0" applyAlignment="0" applyProtection="0"/>
    <xf numFmtId="0" fontId="60" fillId="0" borderId="11" applyNumberFormat="0" applyFill="0" applyAlignment="0" applyProtection="0"/>
    <xf numFmtId="0" fontId="33" fillId="0" borderId="11" applyNumberFormat="0" applyFill="0" applyAlignment="0" applyProtection="0"/>
    <xf numFmtId="0" fontId="6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1" fillId="0" borderId="16" applyNumberFormat="0" applyFill="0" applyAlignment="0" applyProtection="0"/>
    <xf numFmtId="0" fontId="53" fillId="0" borderId="16" applyNumberFormat="0" applyFill="0" applyAlignment="0" applyProtection="0"/>
    <xf numFmtId="0" fontId="62" fillId="23" borderId="8" applyNumberFormat="0" applyAlignment="0" applyProtection="0"/>
    <xf numFmtId="0" fontId="25" fillId="23" borderId="8" applyNumberFormat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3" fillId="24" borderId="0" applyNumberFormat="0" applyBorder="0" applyAlignment="0" applyProtection="0"/>
    <xf numFmtId="0" fontId="49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7" fillId="0" borderId="0"/>
    <xf numFmtId="0" fontId="3" fillId="0" borderId="0"/>
    <xf numFmtId="0" fontId="27" fillId="0" borderId="0"/>
    <xf numFmtId="0" fontId="27" fillId="0" borderId="0" applyNumberFormat="0" applyFont="0" applyFill="0" applyBorder="0" applyAlignment="0" applyProtection="0">
      <alignment vertical="top"/>
    </xf>
    <xf numFmtId="0" fontId="27" fillId="0" borderId="0" applyNumberFormat="0" applyFont="0" applyFill="0" applyBorder="0" applyAlignment="0" applyProtection="0">
      <alignment vertical="top"/>
    </xf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66" fillId="5" borderId="0" applyNumberFormat="0" applyBorder="0" applyAlignment="0" applyProtection="0"/>
    <xf numFmtId="0" fontId="23" fillId="5" borderId="0" applyNumberFormat="0" applyBorder="0" applyAlignment="0" applyProtection="0"/>
    <xf numFmtId="0" fontId="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8" fillId="25" borderId="14" applyNumberFormat="0" applyFont="0" applyAlignment="0" applyProtection="0"/>
    <xf numFmtId="0" fontId="27" fillId="25" borderId="1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9" fillId="0" borderId="13" applyNumberFormat="0" applyFill="0" applyAlignment="0" applyProtection="0"/>
    <xf numFmtId="0" fontId="48" fillId="0" borderId="13" applyNumberFormat="0" applyFill="0" applyAlignment="0" applyProtection="0"/>
    <xf numFmtId="0" fontId="18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70" fontId="72" fillId="0" borderId="0" applyFont="0" applyFill="0" applyBorder="0" applyAlignment="0" applyProtection="0"/>
    <xf numFmtId="196" fontId="7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200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73" fillId="6" borderId="0" applyNumberFormat="0" applyBorder="0" applyAlignment="0" applyProtection="0"/>
    <xf numFmtId="0" fontId="30" fillId="6" borderId="0" applyNumberFormat="0" applyBorder="0" applyAlignment="0" applyProtection="0"/>
    <xf numFmtId="201" fontId="74" fillId="3" borderId="17" applyFill="0" applyBorder="0">
      <alignment horizontal="center" vertical="center" wrapText="1"/>
      <protection locked="0"/>
    </xf>
    <xf numFmtId="194" fontId="75" fillId="0" borderId="0">
      <alignment wrapText="1"/>
    </xf>
    <xf numFmtId="194" fontId="29" fillId="0" borderId="0">
      <alignment wrapText="1"/>
    </xf>
    <xf numFmtId="0" fontId="1" fillId="0" borderId="0"/>
  </cellStyleXfs>
  <cellXfs count="180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166" fontId="4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70" fontId="6" fillId="0" borderId="0" xfId="0" applyNumberFormat="1" applyFont="1" applyFill="1" applyBorder="1" applyAlignment="1">
      <alignment vertical="center"/>
    </xf>
    <xf numFmtId="171" fontId="1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2" fontId="12" fillId="0" borderId="0" xfId="0" applyNumberFormat="1" applyFont="1" applyFill="1" applyBorder="1" applyAlignment="1">
      <alignment vertical="center"/>
    </xf>
    <xf numFmtId="173" fontId="11" fillId="0" borderId="0" xfId="0" applyNumberFormat="1" applyFont="1" applyFill="1" applyBorder="1" applyAlignment="1">
      <alignment vertical="center"/>
    </xf>
    <xf numFmtId="174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5" fontId="6" fillId="0" borderId="0" xfId="0" applyNumberFormat="1" applyFont="1" applyFill="1" applyBorder="1" applyAlignment="1">
      <alignment vertical="center"/>
    </xf>
    <xf numFmtId="171" fontId="6" fillId="0" borderId="0" xfId="0" applyNumberFormat="1" applyFont="1" applyFill="1" applyBorder="1" applyAlignment="1">
      <alignment vertical="center"/>
    </xf>
    <xf numFmtId="173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horizontal="left" vertical="center"/>
    </xf>
    <xf numFmtId="168" fontId="10" fillId="0" borderId="1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vertical="center"/>
    </xf>
    <xf numFmtId="168" fontId="13" fillId="0" borderId="0" xfId="0" applyNumberFormat="1" applyFont="1" applyFill="1" applyBorder="1" applyAlignment="1">
      <alignment horizontal="left" vertical="center"/>
    </xf>
    <xf numFmtId="179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Alignment="1">
      <alignment vertical="center"/>
    </xf>
    <xf numFmtId="18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82" fontId="10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84" fontId="4" fillId="0" borderId="0" xfId="0" applyNumberFormat="1" applyFont="1" applyFill="1" applyAlignment="1">
      <alignment vertical="center"/>
    </xf>
    <xf numFmtId="185" fontId="4" fillId="0" borderId="0" xfId="0" applyNumberFormat="1" applyFont="1" applyFill="1" applyBorder="1" applyAlignment="1">
      <alignment horizontal="center" vertical="center"/>
    </xf>
    <xf numFmtId="186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vertical="center"/>
    </xf>
    <xf numFmtId="167" fontId="4" fillId="0" borderId="0" xfId="0" applyNumberFormat="1" applyFont="1" applyFill="1" applyAlignment="1">
      <alignment vertical="center"/>
    </xf>
    <xf numFmtId="188" fontId="4" fillId="0" borderId="0" xfId="0" applyNumberFormat="1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2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165" fontId="4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17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70" fontId="6" fillId="0" borderId="0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2" fillId="29" borderId="1" xfId="0" applyFont="1" applyFill="1" applyBorder="1" applyAlignment="1" applyProtection="1">
      <alignment horizontal="justify" vertical="center" wrapText="1"/>
      <protection locked="0"/>
    </xf>
    <xf numFmtId="0" fontId="10" fillId="29" borderId="1" xfId="0" applyFont="1" applyFill="1" applyBorder="1" applyAlignment="1" applyProtection="1">
      <alignment horizontal="justify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352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quotePrefix="1" applyFont="1" applyFill="1" applyBorder="1" applyAlignment="1">
      <alignment horizontal="center" vertical="center"/>
    </xf>
    <xf numFmtId="170" fontId="12" fillId="0" borderId="1" xfId="0" applyNumberFormat="1" applyFont="1" applyFill="1" applyBorder="1" applyAlignment="1">
      <alignment horizontal="center" vertical="center" wrapText="1"/>
    </xf>
    <xf numFmtId="170" fontId="12" fillId="0" borderId="1" xfId="0" applyNumberFormat="1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vertical="center"/>
    </xf>
    <xf numFmtId="0" fontId="10" fillId="0" borderId="1" xfId="0" quotePrefix="1" applyFont="1" applyFill="1" applyBorder="1" applyAlignment="1">
      <alignment horizontal="center" vertical="center"/>
    </xf>
    <xf numFmtId="170" fontId="10" fillId="0" borderId="1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right" vertical="center" wrapText="1"/>
    </xf>
    <xf numFmtId="170" fontId="10" fillId="0" borderId="1" xfId="0" applyNumberFormat="1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vertical="center"/>
    </xf>
    <xf numFmtId="170" fontId="10" fillId="0" borderId="1" xfId="0" applyNumberFormat="1" applyFont="1" applyFill="1" applyBorder="1" applyAlignment="1">
      <alignment horizontal="right" vertical="center" wrapText="1"/>
    </xf>
    <xf numFmtId="170" fontId="10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Fill="1" applyBorder="1" applyAlignment="1">
      <alignment horizontal="right" vertical="center"/>
    </xf>
    <xf numFmtId="0" fontId="12" fillId="3" borderId="1" xfId="0" quotePrefix="1" applyFont="1" applyFill="1" applyBorder="1" applyAlignment="1">
      <alignment horizontal="center" vertical="center"/>
    </xf>
    <xf numFmtId="170" fontId="10" fillId="0" borderId="1" xfId="0" applyNumberFormat="1" applyFont="1" applyFill="1" applyBorder="1" applyAlignment="1">
      <alignment horizontal="right" vertical="center"/>
    </xf>
    <xf numFmtId="189" fontId="10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 shrinkToFit="1"/>
    </xf>
    <xf numFmtId="180" fontId="10" fillId="0" borderId="1" xfId="0" applyNumberFormat="1" applyFont="1" applyFill="1" applyBorder="1" applyAlignment="1">
      <alignment horizontal="right" vertical="center" wrapText="1"/>
    </xf>
    <xf numFmtId="180" fontId="10" fillId="0" borderId="1" xfId="0" applyNumberFormat="1" applyFont="1" applyFill="1" applyBorder="1" applyAlignment="1">
      <alignment vertical="center"/>
    </xf>
    <xf numFmtId="170" fontId="10" fillId="0" borderId="1" xfId="0" applyNumberFormat="1" applyFont="1" applyFill="1" applyBorder="1" applyAlignment="1">
      <alignment vertical="center"/>
    </xf>
    <xf numFmtId="180" fontId="12" fillId="0" borderId="1" xfId="0" applyNumberFormat="1" applyFont="1" applyFill="1" applyBorder="1" applyAlignment="1">
      <alignment vertical="center"/>
    </xf>
    <xf numFmtId="170" fontId="12" fillId="0" borderId="1" xfId="0" applyNumberFormat="1" applyFont="1" applyFill="1" applyBorder="1" applyAlignment="1">
      <alignment vertical="center"/>
    </xf>
    <xf numFmtId="183" fontId="10" fillId="0" borderId="1" xfId="0" applyNumberFormat="1" applyFont="1" applyFill="1" applyBorder="1" applyAlignment="1">
      <alignment horizontal="right" vertical="center"/>
    </xf>
    <xf numFmtId="180" fontId="12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10" fontId="10" fillId="0" borderId="1" xfId="0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191" fontId="10" fillId="0" borderId="5" xfId="0" applyNumberFormat="1" applyFont="1" applyFill="1" applyBorder="1" applyAlignment="1">
      <alignment horizontal="center" vertical="center" wrapText="1"/>
    </xf>
    <xf numFmtId="192" fontId="10" fillId="0" borderId="1" xfId="0" applyNumberFormat="1" applyFont="1" applyFill="1" applyBorder="1" applyAlignment="1"/>
    <xf numFmtId="191" fontId="10" fillId="0" borderId="1" xfId="0" applyNumberFormat="1" applyFont="1" applyFill="1" applyBorder="1" applyAlignment="1">
      <alignment horizontal="center" vertical="center" wrapText="1"/>
    </xf>
    <xf numFmtId="192" fontId="10" fillId="0" borderId="1" xfId="0" applyNumberFormat="1" applyFont="1" applyFill="1" applyBorder="1" applyAlignment="1">
      <alignment horizontal="center" vertical="center"/>
    </xf>
    <xf numFmtId="191" fontId="12" fillId="0" borderId="1" xfId="0" applyNumberFormat="1" applyFont="1" applyFill="1" applyBorder="1" applyAlignment="1">
      <alignment horizontal="center" vertical="center" wrapText="1"/>
    </xf>
    <xf numFmtId="19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quotePrefix="1" applyFont="1" applyFill="1" applyBorder="1" applyAlignment="1">
      <alignment horizontal="center" vertical="center"/>
    </xf>
    <xf numFmtId="170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78" fillId="0" borderId="0" xfId="0" applyFont="1" applyFill="1" applyAlignment="1">
      <alignment vertical="center"/>
    </xf>
    <xf numFmtId="0" fontId="78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77" fillId="0" borderId="6" xfId="0" applyFont="1" applyFill="1" applyBorder="1" applyAlignment="1"/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79" fillId="0" borderId="0" xfId="0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352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 applyProtection="1">
      <alignment vertical="center"/>
      <protection locked="0" hidden="1"/>
    </xf>
    <xf numFmtId="4" fontId="10" fillId="0" borderId="1" xfId="0" applyNumberFormat="1" applyFont="1" applyFill="1" applyBorder="1" applyAlignment="1" applyProtection="1">
      <alignment vertical="center"/>
      <protection locked="0" hidden="1"/>
    </xf>
  </cellXfs>
  <cellStyles count="353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te" xfId="182" xr:uid="{00000000-0005-0000-0000-0000B5000000}"/>
    <cellStyle name="Number-Cells" xfId="183" xr:uid="{00000000-0005-0000-0000-0000B6000000}"/>
    <cellStyle name="Number-Cells-Column2" xfId="184" xr:uid="{00000000-0005-0000-0000-0000B7000000}"/>
    <cellStyle name="Number-Cells-Column5" xfId="185" xr:uid="{00000000-0005-0000-0000-0000B8000000}"/>
    <cellStyle name="Output" xfId="186" xr:uid="{00000000-0005-0000-0000-0000B9000000}"/>
    <cellStyle name="Row-Header" xfId="187" xr:uid="{00000000-0005-0000-0000-0000BA000000}"/>
    <cellStyle name="Row-Header 2" xfId="188" xr:uid="{00000000-0005-0000-0000-0000BB000000}"/>
    <cellStyle name="Title" xfId="189" xr:uid="{00000000-0005-0000-0000-0000BC000000}"/>
    <cellStyle name="Total" xfId="190" xr:uid="{00000000-0005-0000-0000-0000BD000000}"/>
    <cellStyle name="Warning Text" xfId="191" xr:uid="{00000000-0005-0000-0000-0000BE000000}"/>
    <cellStyle name="Акцент1 2" xfId="192" xr:uid="{00000000-0005-0000-0000-0000BF000000}"/>
    <cellStyle name="Акцент1 3" xfId="193" xr:uid="{00000000-0005-0000-0000-0000C0000000}"/>
    <cellStyle name="Акцент2 2" xfId="194" xr:uid="{00000000-0005-0000-0000-0000C1000000}"/>
    <cellStyle name="Акцент2 3" xfId="195" xr:uid="{00000000-0005-0000-0000-0000C2000000}"/>
    <cellStyle name="Акцент3 2" xfId="196" xr:uid="{00000000-0005-0000-0000-0000C3000000}"/>
    <cellStyle name="Акцент3 3" xfId="197" xr:uid="{00000000-0005-0000-0000-0000C4000000}"/>
    <cellStyle name="Акцент4 2" xfId="198" xr:uid="{00000000-0005-0000-0000-0000C5000000}"/>
    <cellStyle name="Акцент4 3" xfId="199" xr:uid="{00000000-0005-0000-0000-0000C6000000}"/>
    <cellStyle name="Акцент5 2" xfId="200" xr:uid="{00000000-0005-0000-0000-0000C7000000}"/>
    <cellStyle name="Акцент5 3" xfId="201" xr:uid="{00000000-0005-0000-0000-0000C8000000}"/>
    <cellStyle name="Акцент6 2" xfId="202" xr:uid="{00000000-0005-0000-0000-0000C9000000}"/>
    <cellStyle name="Акцент6 3" xfId="203" xr:uid="{00000000-0005-0000-0000-0000CA000000}"/>
    <cellStyle name="Ввод  2" xfId="204" xr:uid="{00000000-0005-0000-0000-0000CB000000}"/>
    <cellStyle name="Ввод  3" xfId="205" xr:uid="{00000000-0005-0000-0000-0000CC000000}"/>
    <cellStyle name="Вывод 2" xfId="206" xr:uid="{00000000-0005-0000-0000-0000CD000000}"/>
    <cellStyle name="Вывод 3" xfId="207" xr:uid="{00000000-0005-0000-0000-0000CE000000}"/>
    <cellStyle name="Вычисление 2" xfId="208" xr:uid="{00000000-0005-0000-0000-0000CF000000}"/>
    <cellStyle name="Вычисление 3" xfId="209" xr:uid="{00000000-0005-0000-0000-0000D0000000}"/>
    <cellStyle name="Денежный 2" xfId="210" xr:uid="{00000000-0005-0000-0000-0000D1000000}"/>
    <cellStyle name="Заголовок 1 2" xfId="211" xr:uid="{00000000-0005-0000-0000-0000D2000000}"/>
    <cellStyle name="Заголовок 1 3" xfId="212" xr:uid="{00000000-0005-0000-0000-0000D3000000}"/>
    <cellStyle name="Заголовок 2 2" xfId="213" xr:uid="{00000000-0005-0000-0000-0000D4000000}"/>
    <cellStyle name="Заголовок 2 3" xfId="214" xr:uid="{00000000-0005-0000-0000-0000D5000000}"/>
    <cellStyle name="Заголовок 3 2" xfId="215" xr:uid="{00000000-0005-0000-0000-0000D6000000}"/>
    <cellStyle name="Заголовок 3 3" xfId="216" xr:uid="{00000000-0005-0000-0000-0000D7000000}"/>
    <cellStyle name="Заголовок 4 2" xfId="217" xr:uid="{00000000-0005-0000-0000-0000D8000000}"/>
    <cellStyle name="Заголовок 4 3" xfId="218" xr:uid="{00000000-0005-0000-0000-0000D9000000}"/>
    <cellStyle name="Звичайний 2 2" xfId="352" xr:uid="{00000000-0005-0000-0000-0000DA000000}"/>
    <cellStyle name="Итог 2" xfId="219" xr:uid="{00000000-0005-0000-0000-0000DB000000}"/>
    <cellStyle name="Итог 3" xfId="220" xr:uid="{00000000-0005-0000-0000-0000DC000000}"/>
    <cellStyle name="Контрольная ячейка 2" xfId="221" xr:uid="{00000000-0005-0000-0000-0000DD000000}"/>
    <cellStyle name="Контрольная ячейка 3" xfId="222" xr:uid="{00000000-0005-0000-0000-0000DE000000}"/>
    <cellStyle name="Название 2" xfId="223" xr:uid="{00000000-0005-0000-0000-0000DF000000}"/>
    <cellStyle name="Название 3" xfId="224" xr:uid="{00000000-0005-0000-0000-0000E0000000}"/>
    <cellStyle name="Нейтральный 2" xfId="225" xr:uid="{00000000-0005-0000-0000-0000E1000000}"/>
    <cellStyle name="Нейтральный 3" xfId="226" xr:uid="{00000000-0005-0000-0000-0000E2000000}"/>
    <cellStyle name="Обычный" xfId="0" builtinId="0"/>
    <cellStyle name="Обычный 10" xfId="227" xr:uid="{00000000-0005-0000-0000-0000E4000000}"/>
    <cellStyle name="Обычный 11" xfId="228" xr:uid="{00000000-0005-0000-0000-0000E5000000}"/>
    <cellStyle name="Обычный 12" xfId="229" xr:uid="{00000000-0005-0000-0000-0000E6000000}"/>
    <cellStyle name="Обычный 13" xfId="230" xr:uid="{00000000-0005-0000-0000-0000E7000000}"/>
    <cellStyle name="Обычный 14" xfId="231" xr:uid="{00000000-0005-0000-0000-0000E8000000}"/>
    <cellStyle name="Обычный 15" xfId="232" xr:uid="{00000000-0005-0000-0000-0000E9000000}"/>
    <cellStyle name="Обычный 16" xfId="233" xr:uid="{00000000-0005-0000-0000-0000EA000000}"/>
    <cellStyle name="Обычный 17" xfId="234" xr:uid="{00000000-0005-0000-0000-0000EB000000}"/>
    <cellStyle name="Обычный 18" xfId="235" xr:uid="{00000000-0005-0000-0000-0000EC000000}"/>
    <cellStyle name="Обычный 2" xfId="236" xr:uid="{00000000-0005-0000-0000-0000ED000000}"/>
    <cellStyle name="Обычный 2 10" xfId="237" xr:uid="{00000000-0005-0000-0000-0000EE000000}"/>
    <cellStyle name="Обычный 2 11" xfId="238" xr:uid="{00000000-0005-0000-0000-0000EF000000}"/>
    <cellStyle name="Обычный 2 12" xfId="239" xr:uid="{00000000-0005-0000-0000-0000F0000000}"/>
    <cellStyle name="Обычный 2 13" xfId="240" xr:uid="{00000000-0005-0000-0000-0000F1000000}"/>
    <cellStyle name="Обычный 2 14" xfId="241" xr:uid="{00000000-0005-0000-0000-0000F2000000}"/>
    <cellStyle name="Обычный 2 15" xfId="242" xr:uid="{00000000-0005-0000-0000-0000F3000000}"/>
    <cellStyle name="Обычный 2 16" xfId="243" xr:uid="{00000000-0005-0000-0000-0000F4000000}"/>
    <cellStyle name="Обычный 2 2" xfId="244" xr:uid="{00000000-0005-0000-0000-0000F5000000}"/>
    <cellStyle name="Обычный 2 2 2" xfId="245" xr:uid="{00000000-0005-0000-0000-0000F6000000}"/>
    <cellStyle name="Обычный 2 2 3" xfId="246" xr:uid="{00000000-0005-0000-0000-0000F7000000}"/>
    <cellStyle name="Обычный 2 2_Расшифровка прочих" xfId="247" xr:uid="{00000000-0005-0000-0000-0000F8000000}"/>
    <cellStyle name="Обычный 2 3" xfId="248" xr:uid="{00000000-0005-0000-0000-0000F9000000}"/>
    <cellStyle name="Обычный 2 4" xfId="249" xr:uid="{00000000-0005-0000-0000-0000FA000000}"/>
    <cellStyle name="Обычный 2 5" xfId="250" xr:uid="{00000000-0005-0000-0000-0000FB000000}"/>
    <cellStyle name="Обычный 2 6" xfId="251" xr:uid="{00000000-0005-0000-0000-0000FC000000}"/>
    <cellStyle name="Обычный 2 7" xfId="252" xr:uid="{00000000-0005-0000-0000-0000FD000000}"/>
    <cellStyle name="Обычный 2 8" xfId="253" xr:uid="{00000000-0005-0000-0000-0000FE000000}"/>
    <cellStyle name="Обычный 2 9" xfId="254" xr:uid="{00000000-0005-0000-0000-0000FF000000}"/>
    <cellStyle name="Обычный 2_2604-2010" xfId="255" xr:uid="{00000000-0005-0000-0000-000000010000}"/>
    <cellStyle name="Обычный 3" xfId="256" xr:uid="{00000000-0005-0000-0000-000001010000}"/>
    <cellStyle name="Обычный 3 10" xfId="257" xr:uid="{00000000-0005-0000-0000-000002010000}"/>
    <cellStyle name="Обычный 3 11" xfId="258" xr:uid="{00000000-0005-0000-0000-000003010000}"/>
    <cellStyle name="Обычный 3 12" xfId="259" xr:uid="{00000000-0005-0000-0000-000004010000}"/>
    <cellStyle name="Обычный 3 13" xfId="260" xr:uid="{00000000-0005-0000-0000-000005010000}"/>
    <cellStyle name="Обычный 3 14" xfId="261" xr:uid="{00000000-0005-0000-0000-000006010000}"/>
    <cellStyle name="Обычный 3 2" xfId="262" xr:uid="{00000000-0005-0000-0000-000007010000}"/>
    <cellStyle name="Обычный 3 3" xfId="263" xr:uid="{00000000-0005-0000-0000-000008010000}"/>
    <cellStyle name="Обычный 3 4" xfId="264" xr:uid="{00000000-0005-0000-0000-000009010000}"/>
    <cellStyle name="Обычный 3 5" xfId="265" xr:uid="{00000000-0005-0000-0000-00000A010000}"/>
    <cellStyle name="Обычный 3 6" xfId="266" xr:uid="{00000000-0005-0000-0000-00000B010000}"/>
    <cellStyle name="Обычный 3 7" xfId="267" xr:uid="{00000000-0005-0000-0000-00000C010000}"/>
    <cellStyle name="Обычный 3 8" xfId="268" xr:uid="{00000000-0005-0000-0000-00000D010000}"/>
    <cellStyle name="Обычный 3 9" xfId="269" xr:uid="{00000000-0005-0000-0000-00000E010000}"/>
    <cellStyle name="Обычный 3_Дефицит_7 млрд_0608_бс" xfId="270" xr:uid="{00000000-0005-0000-0000-00000F010000}"/>
    <cellStyle name="Обычный 4" xfId="271" xr:uid="{00000000-0005-0000-0000-000010010000}"/>
    <cellStyle name="Обычный 5" xfId="272" xr:uid="{00000000-0005-0000-0000-000011010000}"/>
    <cellStyle name="Обычный 5 2" xfId="273" xr:uid="{00000000-0005-0000-0000-000012010000}"/>
    <cellStyle name="Обычный 6" xfId="274" xr:uid="{00000000-0005-0000-0000-000013010000}"/>
    <cellStyle name="Обычный 6 2" xfId="275" xr:uid="{00000000-0005-0000-0000-000014010000}"/>
    <cellStyle name="Обычный 6 3" xfId="276" xr:uid="{00000000-0005-0000-0000-000015010000}"/>
    <cellStyle name="Обычный 6 4" xfId="277" xr:uid="{00000000-0005-0000-0000-000016010000}"/>
    <cellStyle name="Обычный 6_Дефицит_7 млрд_0608_бс" xfId="278" xr:uid="{00000000-0005-0000-0000-000017010000}"/>
    <cellStyle name="Обычный 7" xfId="279" xr:uid="{00000000-0005-0000-0000-000018010000}"/>
    <cellStyle name="Обычный 7 2" xfId="280" xr:uid="{00000000-0005-0000-0000-000019010000}"/>
    <cellStyle name="Обычный 8" xfId="281" xr:uid="{00000000-0005-0000-0000-00001A010000}"/>
    <cellStyle name="Обычный 9" xfId="282" xr:uid="{00000000-0005-0000-0000-00001B010000}"/>
    <cellStyle name="Обычный 9 2" xfId="283" xr:uid="{00000000-0005-0000-0000-00001C010000}"/>
    <cellStyle name="Плохой 2" xfId="284" xr:uid="{00000000-0005-0000-0000-00001D010000}"/>
    <cellStyle name="Плохой 3" xfId="285" xr:uid="{00000000-0005-0000-0000-00001E010000}"/>
    <cellStyle name="Пояснение 2" xfId="286" xr:uid="{00000000-0005-0000-0000-00001F010000}"/>
    <cellStyle name="Пояснение 3" xfId="287" xr:uid="{00000000-0005-0000-0000-000020010000}"/>
    <cellStyle name="Примечание 2" xfId="288" xr:uid="{00000000-0005-0000-0000-000021010000}"/>
    <cellStyle name="Примечание 3" xfId="289" xr:uid="{00000000-0005-0000-0000-000022010000}"/>
    <cellStyle name="Процентный 2" xfId="290" xr:uid="{00000000-0005-0000-0000-000023010000}"/>
    <cellStyle name="Процентный 2 10" xfId="291" xr:uid="{00000000-0005-0000-0000-000024010000}"/>
    <cellStyle name="Процентный 2 11" xfId="292" xr:uid="{00000000-0005-0000-0000-000025010000}"/>
    <cellStyle name="Процентный 2 12" xfId="293" xr:uid="{00000000-0005-0000-0000-000026010000}"/>
    <cellStyle name="Процентный 2 13" xfId="294" xr:uid="{00000000-0005-0000-0000-000027010000}"/>
    <cellStyle name="Процентный 2 14" xfId="295" xr:uid="{00000000-0005-0000-0000-000028010000}"/>
    <cellStyle name="Процентный 2 15" xfId="296" xr:uid="{00000000-0005-0000-0000-000029010000}"/>
    <cellStyle name="Процентный 2 16" xfId="297" xr:uid="{00000000-0005-0000-0000-00002A010000}"/>
    <cellStyle name="Процентный 2 2" xfId="298" xr:uid="{00000000-0005-0000-0000-00002B010000}"/>
    <cellStyle name="Процентный 2 3" xfId="299" xr:uid="{00000000-0005-0000-0000-00002C010000}"/>
    <cellStyle name="Процентный 2 4" xfId="300" xr:uid="{00000000-0005-0000-0000-00002D010000}"/>
    <cellStyle name="Процентный 2 5" xfId="301" xr:uid="{00000000-0005-0000-0000-00002E010000}"/>
    <cellStyle name="Процентный 2 6" xfId="302" xr:uid="{00000000-0005-0000-0000-00002F010000}"/>
    <cellStyle name="Процентный 2 7" xfId="303" xr:uid="{00000000-0005-0000-0000-000030010000}"/>
    <cellStyle name="Процентный 2 8" xfId="304" xr:uid="{00000000-0005-0000-0000-000031010000}"/>
    <cellStyle name="Процентный 2 9" xfId="305" xr:uid="{00000000-0005-0000-0000-000032010000}"/>
    <cellStyle name="Процентный 3" xfId="306" xr:uid="{00000000-0005-0000-0000-000033010000}"/>
    <cellStyle name="Процентный 4" xfId="307" xr:uid="{00000000-0005-0000-0000-000034010000}"/>
    <cellStyle name="Процентный 4 2" xfId="308" xr:uid="{00000000-0005-0000-0000-000035010000}"/>
    <cellStyle name="Связанная ячейка 2" xfId="309" xr:uid="{00000000-0005-0000-0000-000036010000}"/>
    <cellStyle name="Связанная ячейка 3" xfId="310" xr:uid="{00000000-0005-0000-0000-000037010000}"/>
    <cellStyle name="Стиль 1" xfId="311" xr:uid="{00000000-0005-0000-0000-000038010000}"/>
    <cellStyle name="Стиль 1 2" xfId="312" xr:uid="{00000000-0005-0000-0000-000039010000}"/>
    <cellStyle name="Стиль 1 3" xfId="313" xr:uid="{00000000-0005-0000-0000-00003A010000}"/>
    <cellStyle name="Стиль 1 4" xfId="314" xr:uid="{00000000-0005-0000-0000-00003B010000}"/>
    <cellStyle name="Стиль 1 5" xfId="315" xr:uid="{00000000-0005-0000-0000-00003C010000}"/>
    <cellStyle name="Стиль 1 6" xfId="316" xr:uid="{00000000-0005-0000-0000-00003D010000}"/>
    <cellStyle name="Стиль 1 7" xfId="317" xr:uid="{00000000-0005-0000-0000-00003E010000}"/>
    <cellStyle name="Текст предупреждения 2" xfId="318" xr:uid="{00000000-0005-0000-0000-00003F010000}"/>
    <cellStyle name="Текст предупреждения 3" xfId="319" xr:uid="{00000000-0005-0000-0000-000040010000}"/>
    <cellStyle name="Тысячи [0]_1.62" xfId="320" xr:uid="{00000000-0005-0000-0000-000041010000}"/>
    <cellStyle name="Тысячи_1.62" xfId="321" xr:uid="{00000000-0005-0000-0000-000042010000}"/>
    <cellStyle name="Финансовый 2" xfId="322" xr:uid="{00000000-0005-0000-0000-000043010000}"/>
    <cellStyle name="Финансовый 2 10" xfId="323" xr:uid="{00000000-0005-0000-0000-000044010000}"/>
    <cellStyle name="Финансовый 2 11" xfId="324" xr:uid="{00000000-0005-0000-0000-000045010000}"/>
    <cellStyle name="Финансовый 2 12" xfId="325" xr:uid="{00000000-0005-0000-0000-000046010000}"/>
    <cellStyle name="Финансовый 2 13" xfId="326" xr:uid="{00000000-0005-0000-0000-000047010000}"/>
    <cellStyle name="Финансовый 2 14" xfId="327" xr:uid="{00000000-0005-0000-0000-000048010000}"/>
    <cellStyle name="Финансовый 2 15" xfId="328" xr:uid="{00000000-0005-0000-0000-000049010000}"/>
    <cellStyle name="Финансовый 2 16" xfId="329" xr:uid="{00000000-0005-0000-0000-00004A010000}"/>
    <cellStyle name="Финансовый 2 17" xfId="330" xr:uid="{00000000-0005-0000-0000-00004B010000}"/>
    <cellStyle name="Финансовый 2 2" xfId="331" xr:uid="{00000000-0005-0000-0000-00004C010000}"/>
    <cellStyle name="Финансовый 2 3" xfId="332" xr:uid="{00000000-0005-0000-0000-00004D010000}"/>
    <cellStyle name="Финансовый 2 4" xfId="333" xr:uid="{00000000-0005-0000-0000-00004E010000}"/>
    <cellStyle name="Финансовый 2 5" xfId="334" xr:uid="{00000000-0005-0000-0000-00004F010000}"/>
    <cellStyle name="Финансовый 2 6" xfId="335" xr:uid="{00000000-0005-0000-0000-000050010000}"/>
    <cellStyle name="Финансовый 2 7" xfId="336" xr:uid="{00000000-0005-0000-0000-000051010000}"/>
    <cellStyle name="Финансовый 2 8" xfId="337" xr:uid="{00000000-0005-0000-0000-000052010000}"/>
    <cellStyle name="Финансовый 2 9" xfId="338" xr:uid="{00000000-0005-0000-0000-000053010000}"/>
    <cellStyle name="Финансовый 3" xfId="339" xr:uid="{00000000-0005-0000-0000-000054010000}"/>
    <cellStyle name="Финансовый 3 2" xfId="340" xr:uid="{00000000-0005-0000-0000-000055010000}"/>
    <cellStyle name="Финансовый 4" xfId="341" xr:uid="{00000000-0005-0000-0000-000056010000}"/>
    <cellStyle name="Финансовый 4 2" xfId="342" xr:uid="{00000000-0005-0000-0000-000057010000}"/>
    <cellStyle name="Финансовый 4 3" xfId="343" xr:uid="{00000000-0005-0000-0000-000058010000}"/>
    <cellStyle name="Финансовый 5" xfId="344" xr:uid="{00000000-0005-0000-0000-000059010000}"/>
    <cellStyle name="Финансовый 6" xfId="345" xr:uid="{00000000-0005-0000-0000-00005A010000}"/>
    <cellStyle name="Финансовый 7" xfId="346" xr:uid="{00000000-0005-0000-0000-00005B010000}"/>
    <cellStyle name="Хороший 2" xfId="347" xr:uid="{00000000-0005-0000-0000-00005C010000}"/>
    <cellStyle name="Хороший 3" xfId="348" xr:uid="{00000000-0005-0000-0000-00005D010000}"/>
    <cellStyle name="числовой" xfId="349" xr:uid="{00000000-0005-0000-0000-00005E010000}"/>
    <cellStyle name="Ю" xfId="350" xr:uid="{00000000-0005-0000-0000-00005F010000}"/>
    <cellStyle name="Ю-FreeSet_10" xfId="351" xr:uid="{00000000-0005-0000-0000-00006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7  інші витрати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7  Інші витрати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1993"/>
      <sheetName val="Inform"/>
      <sheetName val="Ener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Inform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БАЗА  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7  інші витрати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база  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consolidation hq formatted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B372"/>
  <sheetViews>
    <sheetView tabSelected="1" view="pageBreakPreview" zoomScale="86" zoomScaleSheetLayoutView="86" workbookViewId="0">
      <selection activeCell="F159" sqref="F159"/>
    </sheetView>
  </sheetViews>
  <sheetFormatPr defaultColWidth="9.140625" defaultRowHeight="18.75"/>
  <cols>
    <col min="1" max="1" width="68.85546875" style="1" customWidth="1"/>
    <col min="2" max="2" width="10.85546875" style="2" customWidth="1"/>
    <col min="3" max="3" width="16.7109375" style="2" customWidth="1"/>
    <col min="4" max="7" width="16.7109375" style="1" customWidth="1"/>
    <col min="8" max="8" width="23.7109375" style="1" customWidth="1"/>
    <col min="9" max="9" width="22" style="1" customWidth="1"/>
    <col min="10" max="10" width="16.85546875" style="1" customWidth="1"/>
    <col min="11" max="11" width="16.7109375" style="1" customWidth="1"/>
    <col min="12" max="12" width="14.85546875" style="1" customWidth="1"/>
    <col min="13" max="13" width="20.7109375" style="1" customWidth="1"/>
    <col min="14" max="14" width="23.7109375" style="1" customWidth="1"/>
    <col min="15" max="15" width="19.140625" style="1" customWidth="1"/>
    <col min="16" max="16" width="11.5703125" style="1" customWidth="1"/>
    <col min="17" max="17" width="14.28515625" style="1" customWidth="1"/>
    <col min="18" max="16384" width="9.140625" style="1"/>
  </cols>
  <sheetData>
    <row r="1" spans="1:9" ht="18" customHeight="1">
      <c r="A1" s="13"/>
      <c r="B1" s="93"/>
      <c r="C1" s="93"/>
      <c r="D1" s="13"/>
      <c r="E1" s="13"/>
      <c r="F1" s="13"/>
      <c r="G1" s="13"/>
    </row>
    <row r="2" spans="1:9" ht="18" customHeight="1">
      <c r="A2" s="13"/>
      <c r="B2" s="93"/>
      <c r="C2" s="93"/>
      <c r="D2" s="13"/>
      <c r="E2" s="94" t="s">
        <v>68</v>
      </c>
      <c r="F2" s="13"/>
      <c r="G2" s="13"/>
    </row>
    <row r="3" spans="1:9" ht="18" customHeight="1">
      <c r="A3" s="13"/>
      <c r="B3" s="93"/>
      <c r="C3" s="93"/>
      <c r="D3" s="13"/>
      <c r="E3" s="159" t="s">
        <v>69</v>
      </c>
      <c r="F3" s="159"/>
      <c r="G3" s="159"/>
      <c r="H3" s="3"/>
      <c r="I3" s="3"/>
    </row>
    <row r="4" spans="1:9" ht="18" customHeight="1">
      <c r="A4" s="13"/>
      <c r="B4" s="93"/>
      <c r="C4" s="93"/>
      <c r="D4" s="13"/>
      <c r="E4" s="159"/>
      <c r="F4" s="159"/>
      <c r="G4" s="159"/>
    </row>
    <row r="5" spans="1:9" ht="18" customHeight="1">
      <c r="A5" s="13"/>
      <c r="B5" s="93"/>
      <c r="C5" s="93"/>
      <c r="D5" s="13"/>
      <c r="E5" s="159"/>
      <c r="F5" s="159"/>
      <c r="G5" s="159"/>
    </row>
    <row r="6" spans="1:9" ht="18" customHeight="1">
      <c r="A6" s="13"/>
      <c r="B6" s="93"/>
      <c r="C6" s="93"/>
      <c r="D6" s="95"/>
      <c r="E6" s="159"/>
      <c r="F6" s="159"/>
      <c r="G6" s="159"/>
    </row>
    <row r="7" spans="1:9" ht="18" customHeight="1">
      <c r="A7" s="13"/>
      <c r="B7" s="93"/>
      <c r="C7" s="93"/>
      <c r="D7" s="13"/>
      <c r="E7" s="159"/>
      <c r="F7" s="159"/>
      <c r="G7" s="159"/>
    </row>
    <row r="8" spans="1:9" ht="18" customHeight="1">
      <c r="A8" s="13"/>
      <c r="B8" s="93"/>
      <c r="C8" s="93"/>
      <c r="D8" s="13"/>
      <c r="E8" s="13"/>
      <c r="F8" s="13"/>
      <c r="G8" s="13"/>
    </row>
    <row r="9" spans="1:9" ht="18" customHeight="1">
      <c r="A9" s="96"/>
      <c r="B9" s="164"/>
      <c r="C9" s="165"/>
      <c r="D9" s="165"/>
      <c r="E9" s="166"/>
      <c r="F9" s="96"/>
      <c r="G9" s="91" t="s">
        <v>0</v>
      </c>
    </row>
    <row r="10" spans="1:9" ht="50.25" customHeight="1">
      <c r="A10" s="84" t="s">
        <v>1</v>
      </c>
      <c r="B10" s="166" t="s">
        <v>135</v>
      </c>
      <c r="C10" s="162"/>
      <c r="D10" s="162"/>
      <c r="E10" s="164"/>
      <c r="F10" s="96" t="s">
        <v>2</v>
      </c>
      <c r="G10" s="97">
        <v>41769365</v>
      </c>
      <c r="I10" s="4"/>
    </row>
    <row r="11" spans="1:9" ht="18" customHeight="1">
      <c r="A11" s="84" t="s">
        <v>3</v>
      </c>
      <c r="B11" s="166" t="s">
        <v>141</v>
      </c>
      <c r="C11" s="162"/>
      <c r="D11" s="162"/>
      <c r="E11" s="164"/>
      <c r="F11" s="96" t="s">
        <v>4</v>
      </c>
      <c r="G11" s="97">
        <v>150</v>
      </c>
    </row>
    <row r="12" spans="1:9" ht="18" customHeight="1">
      <c r="A12" s="84" t="s">
        <v>5</v>
      </c>
      <c r="B12" s="166" t="s">
        <v>138</v>
      </c>
      <c r="C12" s="162"/>
      <c r="D12" s="162"/>
      <c r="E12" s="164"/>
      <c r="F12" s="96" t="s">
        <v>6</v>
      </c>
      <c r="G12" s="97">
        <v>6520383501</v>
      </c>
    </row>
    <row r="13" spans="1:9" ht="18" customHeight="1">
      <c r="A13" s="84" t="s">
        <v>151</v>
      </c>
      <c r="B13" s="162"/>
      <c r="C13" s="162"/>
      <c r="D13" s="162"/>
      <c r="E13" s="162"/>
      <c r="F13" s="96" t="s">
        <v>7</v>
      </c>
      <c r="G13" s="91"/>
    </row>
    <row r="14" spans="1:9" ht="18" customHeight="1">
      <c r="A14" s="84" t="s">
        <v>8</v>
      </c>
      <c r="B14" s="162" t="s">
        <v>140</v>
      </c>
      <c r="C14" s="162"/>
      <c r="D14" s="162"/>
      <c r="E14" s="162"/>
      <c r="F14" s="96" t="s">
        <v>9</v>
      </c>
      <c r="G14" s="91"/>
    </row>
    <row r="15" spans="1:9" ht="18" customHeight="1">
      <c r="A15" s="84" t="s">
        <v>10</v>
      </c>
      <c r="B15" s="162" t="s">
        <v>139</v>
      </c>
      <c r="C15" s="162"/>
      <c r="D15" s="162"/>
      <c r="E15" s="162"/>
      <c r="F15" s="96" t="s">
        <v>11</v>
      </c>
      <c r="G15" s="91" t="s">
        <v>136</v>
      </c>
    </row>
    <row r="16" spans="1:9" ht="18" customHeight="1">
      <c r="A16" s="84" t="s">
        <v>12</v>
      </c>
      <c r="B16" s="162"/>
      <c r="C16" s="162"/>
      <c r="D16" s="162"/>
      <c r="E16" s="162"/>
      <c r="F16" s="96" t="s">
        <v>13</v>
      </c>
      <c r="G16" s="96"/>
      <c r="H16" s="5"/>
      <c r="I16" s="6"/>
    </row>
    <row r="17" spans="1:14" ht="18" customHeight="1">
      <c r="A17" s="84" t="s">
        <v>14</v>
      </c>
      <c r="B17" s="162" t="s">
        <v>137</v>
      </c>
      <c r="C17" s="162"/>
      <c r="D17" s="162"/>
      <c r="E17" s="162"/>
      <c r="F17" s="96" t="s">
        <v>15</v>
      </c>
      <c r="G17" s="96"/>
      <c r="H17" s="5"/>
      <c r="I17" s="5"/>
    </row>
    <row r="18" spans="1:14" ht="18" customHeight="1">
      <c r="A18" s="98" t="s">
        <v>16</v>
      </c>
      <c r="B18" s="162">
        <v>15</v>
      </c>
      <c r="C18" s="162"/>
      <c r="D18" s="162"/>
      <c r="E18" s="162"/>
      <c r="F18" s="87"/>
      <c r="G18" s="87"/>
      <c r="I18" s="5"/>
    </row>
    <row r="19" spans="1:14" ht="18" customHeight="1">
      <c r="A19" s="84" t="s">
        <v>17</v>
      </c>
      <c r="B19" s="163" t="s">
        <v>142</v>
      </c>
      <c r="C19" s="163"/>
      <c r="D19" s="163"/>
      <c r="E19" s="163"/>
      <c r="F19" s="163"/>
      <c r="G19" s="96"/>
    </row>
    <row r="20" spans="1:14" ht="18" customHeight="1">
      <c r="A20" s="84" t="s">
        <v>18</v>
      </c>
      <c r="B20" s="163" t="s">
        <v>143</v>
      </c>
      <c r="C20" s="163"/>
      <c r="D20" s="163"/>
      <c r="E20" s="163"/>
      <c r="F20" s="163"/>
      <c r="G20" s="87"/>
      <c r="H20" s="5"/>
      <c r="I20" s="5"/>
    </row>
    <row r="21" spans="1:14" ht="18" customHeight="1">
      <c r="A21" s="84" t="s">
        <v>19</v>
      </c>
      <c r="B21" s="163" t="s">
        <v>144</v>
      </c>
      <c r="C21" s="163"/>
      <c r="D21" s="163"/>
      <c r="E21" s="163"/>
      <c r="F21" s="163"/>
      <c r="G21" s="96"/>
    </row>
    <row r="22" spans="1:14" ht="18" customHeight="1">
      <c r="A22" s="13"/>
      <c r="B22" s="93"/>
      <c r="C22" s="93"/>
      <c r="D22" s="13"/>
      <c r="E22" s="13"/>
      <c r="F22" s="13"/>
      <c r="G22" s="13"/>
    </row>
    <row r="23" spans="1:14" ht="18" customHeight="1">
      <c r="A23" s="160" t="s">
        <v>20</v>
      </c>
      <c r="B23" s="160"/>
      <c r="C23" s="160"/>
      <c r="D23" s="160"/>
      <c r="E23" s="160"/>
      <c r="F23" s="160"/>
      <c r="G23" s="160"/>
      <c r="I23" s="7"/>
      <c r="J23" s="7"/>
      <c r="K23" s="7"/>
      <c r="L23" s="7"/>
      <c r="M23" s="7"/>
      <c r="N23" s="7"/>
    </row>
    <row r="24" spans="1:14" ht="18" customHeight="1">
      <c r="A24" s="160" t="s">
        <v>21</v>
      </c>
      <c r="B24" s="160"/>
      <c r="C24" s="160"/>
      <c r="D24" s="160"/>
      <c r="E24" s="160"/>
      <c r="F24" s="160"/>
      <c r="G24" s="160"/>
      <c r="H24" s="8"/>
      <c r="I24" s="78"/>
      <c r="J24" s="78"/>
      <c r="K24" s="78"/>
      <c r="L24" s="9"/>
      <c r="M24" s="9"/>
      <c r="N24" s="9"/>
    </row>
    <row r="25" spans="1:14" ht="18" customHeight="1">
      <c r="A25" s="161" t="s">
        <v>154</v>
      </c>
      <c r="B25" s="161"/>
      <c r="C25" s="161"/>
      <c r="D25" s="161"/>
      <c r="E25" s="161"/>
      <c r="F25" s="161"/>
      <c r="G25" s="161"/>
      <c r="H25" s="10"/>
      <c r="I25" s="79"/>
      <c r="J25" s="79"/>
      <c r="K25" s="79"/>
      <c r="L25" s="9"/>
      <c r="M25" s="9"/>
      <c r="N25" s="9"/>
    </row>
    <row r="26" spans="1:14" ht="18" customHeight="1">
      <c r="A26" s="159" t="s">
        <v>22</v>
      </c>
      <c r="B26" s="159"/>
      <c r="C26" s="159"/>
      <c r="D26" s="159"/>
      <c r="E26" s="159"/>
      <c r="F26" s="159"/>
      <c r="G26" s="159"/>
      <c r="H26" s="11"/>
      <c r="I26" s="79"/>
      <c r="J26" s="79"/>
      <c r="K26" s="79"/>
      <c r="L26" s="9"/>
      <c r="M26" s="9"/>
      <c r="N26" s="9"/>
    </row>
    <row r="27" spans="1:14" ht="18" customHeight="1">
      <c r="A27" s="99"/>
      <c r="B27" s="90"/>
      <c r="C27" s="99"/>
      <c r="D27" s="99"/>
      <c r="E27" s="100"/>
      <c r="F27" s="13"/>
      <c r="G27" s="13"/>
      <c r="I27" s="7"/>
      <c r="J27" s="7"/>
      <c r="K27" s="7"/>
      <c r="L27" s="9"/>
      <c r="M27" s="9"/>
      <c r="N27" s="9"/>
    </row>
    <row r="28" spans="1:14" s="13" customFormat="1" ht="18" customHeight="1">
      <c r="A28" s="170" t="s">
        <v>23</v>
      </c>
      <c r="B28" s="171" t="s">
        <v>24</v>
      </c>
      <c r="C28" s="171" t="s">
        <v>155</v>
      </c>
      <c r="D28" s="171" t="s">
        <v>25</v>
      </c>
      <c r="E28" s="171"/>
      <c r="F28" s="171"/>
      <c r="G28" s="171"/>
      <c r="N28" s="1"/>
    </row>
    <row r="29" spans="1:14" s="13" customFormat="1" ht="18" customHeight="1">
      <c r="A29" s="170"/>
      <c r="B29" s="171"/>
      <c r="C29" s="171"/>
      <c r="D29" s="14" t="s">
        <v>156</v>
      </c>
      <c r="E29" s="14" t="s">
        <v>157</v>
      </c>
      <c r="F29" s="14" t="s">
        <v>26</v>
      </c>
      <c r="G29" s="14" t="s">
        <v>27</v>
      </c>
    </row>
    <row r="30" spans="1:14" ht="18" customHeight="1">
      <c r="A30" s="91">
        <v>1</v>
      </c>
      <c r="B30" s="92">
        <v>2</v>
      </c>
      <c r="C30" s="92">
        <v>3</v>
      </c>
      <c r="D30" s="92">
        <v>4</v>
      </c>
      <c r="E30" s="92">
        <v>5</v>
      </c>
      <c r="F30" s="92">
        <v>6</v>
      </c>
      <c r="G30" s="92">
        <v>7</v>
      </c>
    </row>
    <row r="31" spans="1:14" ht="18" customHeight="1">
      <c r="A31" s="173" t="s">
        <v>28</v>
      </c>
      <c r="B31" s="174"/>
      <c r="C31" s="174"/>
      <c r="D31" s="174"/>
      <c r="E31" s="174"/>
      <c r="F31" s="174"/>
      <c r="G31" s="175"/>
      <c r="J31" s="15"/>
      <c r="K31" s="16"/>
    </row>
    <row r="32" spans="1:14" s="8" customFormat="1" ht="18" customHeight="1">
      <c r="A32" s="176" t="s">
        <v>29</v>
      </c>
      <c r="B32" s="176"/>
      <c r="C32" s="176"/>
      <c r="D32" s="176"/>
      <c r="E32" s="101"/>
      <c r="F32" s="101"/>
      <c r="G32" s="101"/>
      <c r="M32" s="17"/>
      <c r="N32" s="18"/>
    </row>
    <row r="33" spans="1:15" s="8" customFormat="1" ht="30.75" customHeight="1">
      <c r="A33" s="86" t="s">
        <v>71</v>
      </c>
      <c r="B33" s="102">
        <v>1010</v>
      </c>
      <c r="C33" s="103">
        <f>C34</f>
        <v>2147668.5499999998</v>
      </c>
      <c r="D33" s="103">
        <v>2400000</v>
      </c>
      <c r="E33" s="103">
        <f t="shared" ref="E33" si="0">E34</f>
        <v>2615247.25</v>
      </c>
      <c r="F33" s="104">
        <f>E33-D33</f>
        <v>215247.25</v>
      </c>
      <c r="G33" s="105">
        <f>E33*100/D33</f>
        <v>108.96863541666667</v>
      </c>
      <c r="H33" s="19"/>
      <c r="I33" s="20"/>
      <c r="J33" s="21"/>
      <c r="K33" s="21"/>
      <c r="L33" s="21"/>
      <c r="M33" s="22"/>
    </row>
    <row r="34" spans="1:15" s="8" customFormat="1" ht="18" customHeight="1">
      <c r="A34" s="84" t="s">
        <v>70</v>
      </c>
      <c r="B34" s="106">
        <v>1011</v>
      </c>
      <c r="C34" s="108">
        <v>2147668.5499999998</v>
      </c>
      <c r="D34" s="108">
        <v>2400000</v>
      </c>
      <c r="E34" s="108">
        <v>2615247.25</v>
      </c>
      <c r="F34" s="109">
        <f>E34-D34</f>
        <v>215247.25</v>
      </c>
      <c r="G34" s="110">
        <f>E34*100/D34</f>
        <v>108.96863541666667</v>
      </c>
      <c r="H34" s="23"/>
      <c r="I34" s="24"/>
      <c r="J34" s="74"/>
      <c r="K34" s="16"/>
      <c r="L34" s="75"/>
      <c r="M34" s="25"/>
      <c r="O34" s="26"/>
    </row>
    <row r="35" spans="1:15" s="8" customFormat="1" ht="18" customHeight="1">
      <c r="A35" s="84" t="s">
        <v>72</v>
      </c>
      <c r="B35" s="91">
        <v>1012</v>
      </c>
      <c r="C35" s="107">
        <v>0</v>
      </c>
      <c r="D35" s="31">
        <v>0</v>
      </c>
      <c r="E35" s="31">
        <v>0</v>
      </c>
      <c r="F35" s="111">
        <f>E35-D35</f>
        <v>0</v>
      </c>
      <c r="G35" s="110">
        <v>0</v>
      </c>
      <c r="H35" s="17"/>
      <c r="I35" s="27"/>
      <c r="J35" s="76"/>
      <c r="K35" s="19"/>
      <c r="L35" s="75"/>
      <c r="M35" s="25"/>
      <c r="O35" s="26"/>
    </row>
    <row r="36" spans="1:15" s="8" customFormat="1" ht="33" customHeight="1">
      <c r="A36" s="80" t="s">
        <v>73</v>
      </c>
      <c r="B36" s="112">
        <v>1020</v>
      </c>
      <c r="C36" s="103">
        <f>SUM(C37:C44)</f>
        <v>926251.82</v>
      </c>
      <c r="D36" s="103">
        <v>1100000</v>
      </c>
      <c r="E36" s="103">
        <f>SUM(E37:E44)</f>
        <v>218217.02</v>
      </c>
      <c r="F36" s="113">
        <f>E36-D36</f>
        <v>-881782.98</v>
      </c>
      <c r="G36" s="105">
        <v>0</v>
      </c>
      <c r="H36" s="28"/>
      <c r="I36" s="29"/>
      <c r="J36" s="19"/>
      <c r="K36" s="19"/>
      <c r="L36" s="75"/>
      <c r="O36" s="26"/>
    </row>
    <row r="37" spans="1:15" s="8" customFormat="1" ht="18" customHeight="1">
      <c r="A37" s="81" t="s">
        <v>74</v>
      </c>
      <c r="B37" s="91">
        <v>1021</v>
      </c>
      <c r="C37" s="114">
        <v>107963.15</v>
      </c>
      <c r="D37" s="114">
        <v>135000</v>
      </c>
      <c r="E37" s="31">
        <v>10930.02</v>
      </c>
      <c r="F37" s="111">
        <f>E37-D37</f>
        <v>-124069.98</v>
      </c>
      <c r="G37" s="110">
        <f>E37*100/D37</f>
        <v>8.0963111111111115</v>
      </c>
      <c r="J37" s="76"/>
      <c r="K37" s="19"/>
      <c r="L37" s="75"/>
      <c r="M37" s="30"/>
      <c r="O37" s="26"/>
    </row>
    <row r="38" spans="1:15" s="8" customFormat="1" ht="18" customHeight="1">
      <c r="A38" s="81" t="s">
        <v>75</v>
      </c>
      <c r="B38" s="91">
        <v>1022</v>
      </c>
      <c r="C38" s="31">
        <v>46998.15</v>
      </c>
      <c r="D38" s="114">
        <v>45000</v>
      </c>
      <c r="E38" s="31">
        <v>0</v>
      </c>
      <c r="F38" s="111">
        <f t="shared" ref="F38:F74" si="1">E38-D38</f>
        <v>-45000</v>
      </c>
      <c r="G38" s="110">
        <v>0</v>
      </c>
      <c r="H38" s="17"/>
      <c r="J38" s="76"/>
      <c r="K38" s="19"/>
      <c r="L38" s="75"/>
      <c r="M38" s="25"/>
      <c r="O38" s="26"/>
    </row>
    <row r="39" spans="1:15" s="8" customFormat="1" ht="18" customHeight="1">
      <c r="A39" s="81" t="s">
        <v>76</v>
      </c>
      <c r="B39" s="106">
        <v>1023</v>
      </c>
      <c r="C39" s="107">
        <v>0</v>
      </c>
      <c r="D39" s="114">
        <v>15000</v>
      </c>
      <c r="E39" s="31">
        <v>0</v>
      </c>
      <c r="F39" s="111">
        <f>E39-D39</f>
        <v>-15000</v>
      </c>
      <c r="G39" s="110">
        <v>0</v>
      </c>
      <c r="J39" s="19"/>
      <c r="K39" s="19"/>
      <c r="L39" s="75"/>
      <c r="M39" s="25"/>
    </row>
    <row r="40" spans="1:15" s="8" customFormat="1" ht="18" customHeight="1">
      <c r="A40" s="81" t="s">
        <v>77</v>
      </c>
      <c r="B40" s="106">
        <v>1024</v>
      </c>
      <c r="C40" s="114">
        <v>764936.89</v>
      </c>
      <c r="D40" s="114">
        <v>840000</v>
      </c>
      <c r="E40" s="114">
        <v>185500</v>
      </c>
      <c r="F40" s="111">
        <f>E40-D40</f>
        <v>-654500</v>
      </c>
      <c r="G40" s="110">
        <f t="shared" ref="G40:G74" si="2">E40*100/D40</f>
        <v>22.083333333333332</v>
      </c>
      <c r="J40" s="76"/>
      <c r="K40" s="19"/>
      <c r="L40" s="75"/>
      <c r="M40" s="25"/>
    </row>
    <row r="41" spans="1:15" s="8" customFormat="1" ht="18" customHeight="1">
      <c r="A41" s="81" t="s">
        <v>148</v>
      </c>
      <c r="B41" s="106">
        <v>1025</v>
      </c>
      <c r="C41" s="107">
        <v>0</v>
      </c>
      <c r="D41" s="114">
        <v>30000</v>
      </c>
      <c r="E41" s="31">
        <v>2396</v>
      </c>
      <c r="F41" s="111">
        <f>E41-D41</f>
        <v>-27604</v>
      </c>
      <c r="G41" s="110">
        <f t="shared" si="2"/>
        <v>7.9866666666666664</v>
      </c>
      <c r="J41" s="76"/>
      <c r="K41" s="19"/>
      <c r="L41" s="75"/>
      <c r="M41" s="32"/>
    </row>
    <row r="42" spans="1:15" s="8" customFormat="1" ht="18" customHeight="1">
      <c r="A42" s="81" t="s">
        <v>149</v>
      </c>
      <c r="B42" s="106">
        <v>1026</v>
      </c>
      <c r="C42" s="114">
        <v>6353.63</v>
      </c>
      <c r="D42" s="114">
        <v>4500</v>
      </c>
      <c r="E42" s="114">
        <v>0</v>
      </c>
      <c r="F42" s="111">
        <f>E42-D42</f>
        <v>-4500</v>
      </c>
      <c r="G42" s="110">
        <v>0</v>
      </c>
      <c r="J42" s="19"/>
      <c r="K42" s="19"/>
      <c r="L42" s="75"/>
    </row>
    <row r="43" spans="1:15" s="8" customFormat="1" ht="18" customHeight="1">
      <c r="A43" s="81" t="s">
        <v>146</v>
      </c>
      <c r="B43" s="106">
        <v>1027</v>
      </c>
      <c r="C43" s="107">
        <v>0</v>
      </c>
      <c r="D43" s="114">
        <f>24000+3000</f>
        <v>27000</v>
      </c>
      <c r="E43" s="114">
        <v>5791</v>
      </c>
      <c r="F43" s="111">
        <v>0</v>
      </c>
      <c r="G43" s="110">
        <f t="shared" si="2"/>
        <v>21.44814814814815</v>
      </c>
      <c r="J43" s="19"/>
      <c r="K43" s="19"/>
      <c r="L43" s="75"/>
    </row>
    <row r="44" spans="1:15" s="8" customFormat="1" ht="32.25" customHeight="1">
      <c r="A44" s="81" t="s">
        <v>153</v>
      </c>
      <c r="B44" s="106">
        <v>1028</v>
      </c>
      <c r="C44" s="115">
        <v>0</v>
      </c>
      <c r="D44" s="114">
        <v>3500</v>
      </c>
      <c r="E44" s="31">
        <v>13600</v>
      </c>
      <c r="F44" s="111">
        <v>0</v>
      </c>
      <c r="G44" s="110">
        <f t="shared" si="2"/>
        <v>388.57142857142856</v>
      </c>
    </row>
    <row r="45" spans="1:15" s="8" customFormat="1" ht="18" customHeight="1">
      <c r="A45" s="86" t="s">
        <v>78</v>
      </c>
      <c r="B45" s="102">
        <v>1030</v>
      </c>
      <c r="C45" s="103">
        <f>C46+C47+C48+C49+C50+C51+C52+C53+C54</f>
        <v>33321.89</v>
      </c>
      <c r="D45" s="103">
        <v>70200</v>
      </c>
      <c r="E45" s="103">
        <f>E46+E47+E48+E49+E50+E51+E52+E53+E54</f>
        <v>10114.24</v>
      </c>
      <c r="F45" s="113">
        <f t="shared" ref="F45:F51" si="3">E45-D45</f>
        <v>-60085.760000000002</v>
      </c>
      <c r="G45" s="105">
        <f>E45*100/D45</f>
        <v>14.407749287749288</v>
      </c>
    </row>
    <row r="46" spans="1:15" s="8" customFormat="1" ht="28.5" customHeight="1">
      <c r="A46" s="82" t="s">
        <v>79</v>
      </c>
      <c r="B46" s="106">
        <v>1031</v>
      </c>
      <c r="C46" s="115">
        <v>0</v>
      </c>
      <c r="D46" s="114">
        <v>0</v>
      </c>
      <c r="E46" s="31">
        <v>0</v>
      </c>
      <c r="F46" s="111">
        <f t="shared" si="3"/>
        <v>0</v>
      </c>
      <c r="G46" s="110">
        <v>0</v>
      </c>
    </row>
    <row r="47" spans="1:15" s="8" customFormat="1" ht="28.5" customHeight="1">
      <c r="A47" s="82" t="s">
        <v>80</v>
      </c>
      <c r="B47" s="106">
        <v>1032</v>
      </c>
      <c r="C47" s="107">
        <v>0</v>
      </c>
      <c r="D47" s="107">
        <v>20000</v>
      </c>
      <c r="E47" s="31">
        <v>0</v>
      </c>
      <c r="F47" s="111">
        <f t="shared" si="3"/>
        <v>-20000</v>
      </c>
      <c r="G47" s="110">
        <v>0</v>
      </c>
      <c r="K47" s="33"/>
    </row>
    <row r="48" spans="1:15" s="8" customFormat="1" ht="18" customHeight="1">
      <c r="A48" s="83" t="s">
        <v>81</v>
      </c>
      <c r="B48" s="106">
        <v>1033</v>
      </c>
      <c r="C48" s="31">
        <v>6540</v>
      </c>
      <c r="D48" s="31">
        <v>23000</v>
      </c>
      <c r="E48" s="31">
        <v>0</v>
      </c>
      <c r="F48" s="111">
        <f t="shared" si="3"/>
        <v>-23000</v>
      </c>
      <c r="G48" s="110">
        <v>0</v>
      </c>
      <c r="H48" s="34"/>
      <c r="I48" s="35"/>
    </row>
    <row r="49" spans="1:20" s="8" customFormat="1" ht="18" customHeight="1">
      <c r="A49" s="82" t="s">
        <v>82</v>
      </c>
      <c r="B49" s="106">
        <v>1034</v>
      </c>
      <c r="C49" s="115">
        <v>0</v>
      </c>
      <c r="D49" s="114">
        <v>0</v>
      </c>
      <c r="E49" s="31">
        <v>0</v>
      </c>
      <c r="F49" s="111">
        <f t="shared" si="3"/>
        <v>0</v>
      </c>
      <c r="G49" s="110">
        <v>0</v>
      </c>
    </row>
    <row r="50" spans="1:20" s="8" customFormat="1" ht="18" customHeight="1">
      <c r="A50" s="83" t="s">
        <v>83</v>
      </c>
      <c r="B50" s="106">
        <v>1035</v>
      </c>
      <c r="C50" s="31">
        <v>26750</v>
      </c>
      <c r="D50" s="31">
        <v>27000</v>
      </c>
      <c r="E50" s="31">
        <v>10000</v>
      </c>
      <c r="F50" s="111">
        <f t="shared" si="3"/>
        <v>-17000</v>
      </c>
      <c r="G50" s="110">
        <f t="shared" ref="G50" si="4">E50*100/D50</f>
        <v>37.037037037037038</v>
      </c>
      <c r="K50" s="33"/>
    </row>
    <row r="51" spans="1:20" s="8" customFormat="1" ht="18" customHeight="1">
      <c r="A51" s="81" t="s">
        <v>84</v>
      </c>
      <c r="B51" s="106">
        <v>1036</v>
      </c>
      <c r="C51" s="107">
        <v>0</v>
      </c>
      <c r="D51" s="114">
        <v>0</v>
      </c>
      <c r="E51" s="31">
        <v>0</v>
      </c>
      <c r="F51" s="111">
        <f t="shared" si="3"/>
        <v>0</v>
      </c>
      <c r="G51" s="110">
        <v>0</v>
      </c>
      <c r="H51" s="34"/>
      <c r="I51" s="35"/>
    </row>
    <row r="52" spans="1:20" s="8" customFormat="1" ht="18" customHeight="1">
      <c r="A52" s="82" t="s">
        <v>85</v>
      </c>
      <c r="B52" s="106">
        <v>1037</v>
      </c>
      <c r="C52" s="107">
        <v>0</v>
      </c>
      <c r="D52" s="114">
        <v>0</v>
      </c>
      <c r="E52" s="116"/>
      <c r="F52" s="111"/>
      <c r="G52" s="110">
        <v>0</v>
      </c>
      <c r="H52" s="17"/>
    </row>
    <row r="53" spans="1:20" s="8" customFormat="1" ht="18" customHeight="1">
      <c r="A53" s="82" t="s">
        <v>145</v>
      </c>
      <c r="B53" s="106">
        <v>1038</v>
      </c>
      <c r="C53" s="107">
        <v>0</v>
      </c>
      <c r="D53" s="114">
        <v>0</v>
      </c>
      <c r="E53" s="31">
        <v>0</v>
      </c>
      <c r="F53" s="111">
        <f>E53-D53</f>
        <v>0</v>
      </c>
      <c r="G53" s="110">
        <v>0</v>
      </c>
      <c r="K53" s="33"/>
    </row>
    <row r="54" spans="1:20" s="8" customFormat="1" ht="18" customHeight="1">
      <c r="A54" s="82" t="s">
        <v>86</v>
      </c>
      <c r="B54" s="106">
        <v>1039</v>
      </c>
      <c r="C54" s="31">
        <v>31.89</v>
      </c>
      <c r="D54" s="31">
        <v>200</v>
      </c>
      <c r="E54" s="31">
        <v>114.24</v>
      </c>
      <c r="F54" s="111">
        <f>E54-D54</f>
        <v>-85.76</v>
      </c>
      <c r="G54" s="110">
        <f>E54*100/D54</f>
        <v>57.12</v>
      </c>
      <c r="H54" s="34"/>
      <c r="I54" s="35"/>
    </row>
    <row r="55" spans="1:20" s="8" customFormat="1" ht="18" customHeight="1">
      <c r="A55" s="86" t="s">
        <v>87</v>
      </c>
      <c r="B55" s="117"/>
      <c r="C55" s="103">
        <f>C45+C36+C33</f>
        <v>3107242.26</v>
      </c>
      <c r="D55" s="103">
        <f>D45+D36+D33</f>
        <v>3570200</v>
      </c>
      <c r="E55" s="103">
        <f>E45+E36+E33</f>
        <v>2843578.51</v>
      </c>
      <c r="F55" s="113">
        <f>E55-D55</f>
        <v>-726621.49000000022</v>
      </c>
      <c r="G55" s="105">
        <f>E55*100/D55</f>
        <v>79.647597053386363</v>
      </c>
      <c r="H55" s="36"/>
    </row>
    <row r="56" spans="1:20" ht="18" customHeight="1">
      <c r="A56" s="173" t="s">
        <v>88</v>
      </c>
      <c r="B56" s="174"/>
      <c r="C56" s="174"/>
      <c r="D56" s="174"/>
      <c r="E56" s="174"/>
      <c r="F56" s="174"/>
      <c r="G56" s="175"/>
      <c r="H56" s="37"/>
      <c r="I56" s="38"/>
      <c r="J56" s="39"/>
      <c r="L56" s="40"/>
      <c r="M56" s="40"/>
      <c r="N56" s="40"/>
      <c r="O56" s="8"/>
      <c r="P56" s="8"/>
    </row>
    <row r="57" spans="1:20" ht="18" customHeight="1">
      <c r="A57" s="80" t="s">
        <v>134</v>
      </c>
      <c r="B57" s="85">
        <v>2010</v>
      </c>
      <c r="C57" s="103">
        <f>C58+C59+C60+C61+C62+C63+C64+C65+C70+C71+C72+C73+C74</f>
        <v>3091542.14</v>
      </c>
      <c r="D57" s="103">
        <f>D58+D59+D60+D61+D62+D63+D64+D65+D70+D71+D72+D73+D74</f>
        <v>3570200.0000000009</v>
      </c>
      <c r="E57" s="103">
        <f>E58+E59+E60+E61+E62+E63+E64+E65+E70+E71+E72+E73+E74</f>
        <v>2765112.4899999993</v>
      </c>
      <c r="F57" s="113">
        <f>E57-D57</f>
        <v>-805087.51000000164</v>
      </c>
      <c r="G57" s="105">
        <f>E57*100/D57</f>
        <v>77.449792448602281</v>
      </c>
      <c r="H57" s="37"/>
      <c r="I57" s="38"/>
      <c r="J57" s="39"/>
      <c r="L57" s="40"/>
      <c r="M57" s="40"/>
      <c r="N57" s="40"/>
      <c r="O57" s="8"/>
      <c r="P57" s="8"/>
    </row>
    <row r="58" spans="1:20" ht="18" customHeight="1">
      <c r="A58" s="81" t="s">
        <v>89</v>
      </c>
      <c r="B58" s="92">
        <v>2011</v>
      </c>
      <c r="C58" s="114">
        <v>2217101.09</v>
      </c>
      <c r="D58" s="114">
        <v>2615597.9900000002</v>
      </c>
      <c r="E58" s="114">
        <v>2130138.64</v>
      </c>
      <c r="F58" s="111">
        <f>E58-D58</f>
        <v>-485459.35000000009</v>
      </c>
      <c r="G58" s="110">
        <f>E58*100/D58</f>
        <v>81.439833190879611</v>
      </c>
      <c r="H58" s="37"/>
      <c r="I58" s="38"/>
      <c r="J58" s="39"/>
      <c r="L58" s="40"/>
      <c r="M58" s="40"/>
      <c r="N58" s="40"/>
      <c r="O58" s="8"/>
      <c r="P58" s="8"/>
    </row>
    <row r="59" spans="1:20" s="43" customFormat="1" ht="18" customHeight="1">
      <c r="A59" s="81" t="s">
        <v>90</v>
      </c>
      <c r="B59" s="92">
        <v>2012</v>
      </c>
      <c r="C59" s="107">
        <v>439061.17000000004</v>
      </c>
      <c r="D59" s="114">
        <v>520826.78</v>
      </c>
      <c r="E59" s="107">
        <v>435661.8</v>
      </c>
      <c r="F59" s="111">
        <f>E59-D59</f>
        <v>-85164.98000000004</v>
      </c>
      <c r="G59" s="110">
        <f t="shared" si="2"/>
        <v>83.648118094081099</v>
      </c>
      <c r="H59" s="41"/>
      <c r="I59" s="37"/>
      <c r="J59" s="71"/>
      <c r="K59" s="42"/>
      <c r="L59" s="1"/>
      <c r="M59" s="44"/>
      <c r="N59" s="42"/>
      <c r="O59" s="12"/>
      <c r="P59" s="1"/>
      <c r="Q59" s="1"/>
      <c r="R59" s="1"/>
      <c r="S59" s="1"/>
      <c r="T59" s="1"/>
    </row>
    <row r="60" spans="1:20" s="43" customFormat="1" ht="18" customHeight="1">
      <c r="A60" s="81" t="s">
        <v>91</v>
      </c>
      <c r="B60" s="92">
        <v>2013</v>
      </c>
      <c r="C60" s="107">
        <f>144012.42+21558</f>
        <v>165570.42000000001</v>
      </c>
      <c r="D60" s="114">
        <v>111700</v>
      </c>
      <c r="E60" s="107">
        <v>54337.9</v>
      </c>
      <c r="F60" s="111">
        <f t="shared" si="1"/>
        <v>-57362.1</v>
      </c>
      <c r="G60" s="110">
        <f t="shared" si="2"/>
        <v>48.646284691136977</v>
      </c>
      <c r="I60" s="1"/>
      <c r="J60" s="1"/>
      <c r="K60" s="45"/>
      <c r="L60" s="1"/>
      <c r="M60" s="37"/>
      <c r="N60" s="1"/>
      <c r="O60" s="1"/>
      <c r="P60" s="1"/>
      <c r="Q60" s="46"/>
      <c r="R60" s="46"/>
      <c r="S60" s="1"/>
      <c r="T60" s="1"/>
    </row>
    <row r="61" spans="1:20" s="43" customFormat="1" ht="18" customHeight="1">
      <c r="A61" s="81" t="s">
        <v>92</v>
      </c>
      <c r="B61" s="92">
        <v>2014</v>
      </c>
      <c r="C61" s="107">
        <v>69446.39</v>
      </c>
      <c r="D61" s="114">
        <v>104999.99</v>
      </c>
      <c r="E61" s="107">
        <v>34586.01</v>
      </c>
      <c r="F61" s="111">
        <f t="shared" si="1"/>
        <v>-70413.98000000001</v>
      </c>
      <c r="G61" s="110">
        <f t="shared" si="2"/>
        <v>32.9390602799105</v>
      </c>
      <c r="H61" s="47"/>
      <c r="I61" s="1"/>
      <c r="J61" s="1"/>
      <c r="K61" s="45"/>
      <c r="L61" s="1"/>
      <c r="M61" s="1"/>
      <c r="N61" s="1"/>
      <c r="O61" s="1"/>
      <c r="P61" s="46"/>
      <c r="Q61" s="46"/>
      <c r="R61" s="1"/>
      <c r="S61" s="1"/>
      <c r="T61" s="1"/>
    </row>
    <row r="62" spans="1:20" s="43" customFormat="1" ht="18" customHeight="1">
      <c r="A62" s="81" t="s">
        <v>93</v>
      </c>
      <c r="B62" s="92">
        <v>2015</v>
      </c>
      <c r="C62" s="107">
        <v>0</v>
      </c>
      <c r="D62" s="114">
        <f t="shared" ref="D62" si="5">E62</f>
        <v>0</v>
      </c>
      <c r="E62" s="118">
        <v>0</v>
      </c>
      <c r="F62" s="111">
        <f t="shared" si="1"/>
        <v>0</v>
      </c>
      <c r="G62" s="110">
        <v>0</v>
      </c>
      <c r="I62" s="1"/>
      <c r="J62" s="1"/>
      <c r="K62" s="45"/>
      <c r="L62" s="1"/>
      <c r="M62" s="1"/>
      <c r="N62" s="1"/>
      <c r="O62" s="1"/>
      <c r="P62" s="1"/>
      <c r="Q62" s="1"/>
      <c r="R62" s="1"/>
      <c r="S62" s="1"/>
      <c r="T62" s="1"/>
    </row>
    <row r="63" spans="1:20" s="43" customFormat="1" ht="18" customHeight="1">
      <c r="A63" s="81" t="s">
        <v>94</v>
      </c>
      <c r="B63" s="92">
        <v>2016</v>
      </c>
      <c r="C63" s="107">
        <v>75762.000000000015</v>
      </c>
      <c r="D63" s="114">
        <v>63400</v>
      </c>
      <c r="E63" s="107">
        <v>32609.05</v>
      </c>
      <c r="F63" s="111">
        <f t="shared" si="1"/>
        <v>-30790.95</v>
      </c>
      <c r="G63" s="110">
        <f t="shared" si="2"/>
        <v>51.43383280757098</v>
      </c>
      <c r="H63" s="48"/>
      <c r="I63" s="77"/>
      <c r="J63" s="1"/>
      <c r="K63" s="1"/>
      <c r="L63" s="1"/>
      <c r="M63" s="49"/>
      <c r="N63" s="1"/>
      <c r="O63" s="1"/>
      <c r="P63" s="1"/>
      <c r="Q63" s="1"/>
      <c r="R63" s="1"/>
      <c r="S63" s="1"/>
      <c r="T63" s="1"/>
    </row>
    <row r="64" spans="1:20" s="43" customFormat="1" ht="18" customHeight="1">
      <c r="A64" s="81" t="s">
        <v>95</v>
      </c>
      <c r="B64" s="92">
        <v>2017</v>
      </c>
      <c r="C64" s="107">
        <v>0</v>
      </c>
      <c r="D64" s="114">
        <v>605.14</v>
      </c>
      <c r="E64" s="118">
        <v>0</v>
      </c>
      <c r="F64" s="111">
        <f t="shared" si="1"/>
        <v>-605.14</v>
      </c>
      <c r="G64" s="110">
        <v>0</v>
      </c>
      <c r="I64" s="77"/>
      <c r="J64" s="1"/>
      <c r="K64" s="1"/>
      <c r="L64" s="1"/>
      <c r="M64" s="50"/>
      <c r="N64" s="1"/>
      <c r="O64" s="1"/>
      <c r="P64" s="1"/>
      <c r="Q64" s="1"/>
      <c r="R64" s="1"/>
      <c r="S64" s="1"/>
      <c r="T64" s="1"/>
    </row>
    <row r="65" spans="1:20" s="43" customFormat="1" ht="18" customHeight="1">
      <c r="A65" s="81" t="s">
        <v>96</v>
      </c>
      <c r="B65" s="85">
        <v>2018</v>
      </c>
      <c r="C65" s="103">
        <f>SUM(C66:C69)</f>
        <v>117334.57999999999</v>
      </c>
      <c r="D65" s="103">
        <f>SUM(D66:D69)</f>
        <v>147570.1</v>
      </c>
      <c r="E65" s="103">
        <f>SUM(E66:E69)</f>
        <v>74779.09</v>
      </c>
      <c r="F65" s="113">
        <f t="shared" si="1"/>
        <v>-72791.010000000009</v>
      </c>
      <c r="G65" s="105">
        <f t="shared" si="2"/>
        <v>50.673605289960499</v>
      </c>
      <c r="I65" s="77"/>
      <c r="J65" s="1"/>
      <c r="K65" s="1"/>
      <c r="L65" s="1"/>
      <c r="M65" s="51"/>
      <c r="N65" s="1"/>
      <c r="O65" s="1"/>
      <c r="P65" s="1"/>
      <c r="Q65" s="1"/>
      <c r="R65" s="1"/>
      <c r="S65" s="1"/>
      <c r="T65" s="1"/>
    </row>
    <row r="66" spans="1:20" s="43" customFormat="1" ht="18" customHeight="1">
      <c r="A66" s="81" t="s">
        <v>97</v>
      </c>
      <c r="B66" s="92"/>
      <c r="C66" s="107">
        <v>40852.31</v>
      </c>
      <c r="D66" s="107">
        <v>61664.1</v>
      </c>
      <c r="E66" s="107">
        <v>32352.58</v>
      </c>
      <c r="F66" s="111">
        <f t="shared" si="1"/>
        <v>-29311.519999999997</v>
      </c>
      <c r="G66" s="110">
        <f t="shared" si="2"/>
        <v>52.465826956040871</v>
      </c>
      <c r="H66" s="41"/>
      <c r="I66" s="77"/>
      <c r="J66" s="1"/>
      <c r="K66" s="1"/>
      <c r="L66" s="1"/>
      <c r="M66" s="50"/>
      <c r="N66" s="1"/>
      <c r="O66" s="52"/>
      <c r="P66" s="1"/>
      <c r="Q66" s="1"/>
      <c r="R66" s="1"/>
      <c r="S66" s="1"/>
      <c r="T66" s="1"/>
    </row>
    <row r="67" spans="1:20" s="43" customFormat="1" ht="18" customHeight="1">
      <c r="A67" s="81" t="s">
        <v>98</v>
      </c>
      <c r="B67" s="92"/>
      <c r="C67" s="107">
        <v>73046.069999999992</v>
      </c>
      <c r="D67" s="107">
        <v>83106</v>
      </c>
      <c r="E67" s="107">
        <v>42426.51</v>
      </c>
      <c r="F67" s="111">
        <f t="shared" si="1"/>
        <v>-40679.49</v>
      </c>
      <c r="G67" s="110">
        <f t="shared" si="2"/>
        <v>51.051079344451665</v>
      </c>
      <c r="H67" s="41"/>
      <c r="I67" s="77"/>
      <c r="J67" s="1"/>
      <c r="K67" s="52"/>
      <c r="L67" s="1"/>
      <c r="M67" s="1"/>
      <c r="N67" s="1"/>
      <c r="O67" s="52"/>
      <c r="P67" s="1"/>
      <c r="Q67" s="1"/>
      <c r="R67" s="1"/>
      <c r="S67" s="1"/>
      <c r="T67" s="1"/>
    </row>
    <row r="68" spans="1:20" s="43" customFormat="1" ht="18" customHeight="1">
      <c r="A68" s="81" t="s">
        <v>99</v>
      </c>
      <c r="B68" s="92"/>
      <c r="C68" s="107">
        <v>2586.1999999999998</v>
      </c>
      <c r="D68" s="107">
        <v>1600</v>
      </c>
      <c r="E68" s="107">
        <v>0</v>
      </c>
      <c r="F68" s="111">
        <f t="shared" si="1"/>
        <v>-1600</v>
      </c>
      <c r="G68" s="110">
        <v>0</v>
      </c>
      <c r="H68" s="53"/>
      <c r="I68" s="37"/>
      <c r="J68" s="1"/>
      <c r="K68" s="52"/>
      <c r="L68" s="1"/>
      <c r="M68" s="1"/>
      <c r="N68" s="1"/>
      <c r="O68" s="1"/>
      <c r="P68" s="1"/>
      <c r="Q68" s="1"/>
      <c r="R68" s="1"/>
      <c r="S68" s="1"/>
      <c r="T68" s="1"/>
    </row>
    <row r="69" spans="1:20" s="43" customFormat="1" ht="18" customHeight="1">
      <c r="A69" s="81" t="s">
        <v>147</v>
      </c>
      <c r="B69" s="92"/>
      <c r="C69" s="107">
        <v>850</v>
      </c>
      <c r="D69" s="107">
        <v>1200</v>
      </c>
      <c r="E69" s="107">
        <v>0</v>
      </c>
      <c r="F69" s="111">
        <f t="shared" si="1"/>
        <v>-1200</v>
      </c>
      <c r="G69" s="110">
        <v>0</v>
      </c>
      <c r="H69" s="53"/>
      <c r="I69" s="37"/>
      <c r="J69" s="1"/>
      <c r="K69" s="52"/>
      <c r="L69" s="1"/>
      <c r="M69" s="1"/>
      <c r="N69" s="1"/>
      <c r="O69" s="1"/>
      <c r="P69" s="1"/>
      <c r="Q69" s="1"/>
      <c r="R69" s="1"/>
      <c r="S69" s="1"/>
      <c r="T69" s="1"/>
    </row>
    <row r="70" spans="1:20" s="43" customFormat="1" ht="33" customHeight="1">
      <c r="A70" s="84" t="s">
        <v>100</v>
      </c>
      <c r="B70" s="92">
        <v>2019</v>
      </c>
      <c r="C70" s="107">
        <v>0</v>
      </c>
      <c r="D70" s="107">
        <v>0</v>
      </c>
      <c r="E70" s="118">
        <v>0</v>
      </c>
      <c r="F70" s="111">
        <f t="shared" si="1"/>
        <v>0</v>
      </c>
      <c r="G70" s="110">
        <v>0</v>
      </c>
      <c r="I70" s="1"/>
      <c r="J70" s="1"/>
      <c r="K70" s="1"/>
      <c r="L70" s="46"/>
      <c r="M70" s="1"/>
      <c r="N70" s="1"/>
      <c r="O70" s="1"/>
      <c r="P70" s="1"/>
      <c r="Q70" s="1"/>
      <c r="R70" s="1"/>
      <c r="S70" s="1"/>
      <c r="T70" s="1"/>
    </row>
    <row r="71" spans="1:20" s="43" customFormat="1" ht="18" customHeight="1">
      <c r="A71" s="84" t="s">
        <v>101</v>
      </c>
      <c r="B71" s="92">
        <v>2020</v>
      </c>
      <c r="C71" s="107">
        <v>0</v>
      </c>
      <c r="D71" s="107">
        <v>0</v>
      </c>
      <c r="E71" s="114">
        <v>0</v>
      </c>
      <c r="F71" s="111">
        <f t="shared" si="1"/>
        <v>0</v>
      </c>
      <c r="G71" s="110">
        <v>0</v>
      </c>
      <c r="I71" s="1"/>
      <c r="J71" s="1"/>
      <c r="K71" s="1"/>
      <c r="L71" s="54"/>
      <c r="M71" s="1"/>
      <c r="N71" s="1"/>
      <c r="O71" s="1"/>
      <c r="P71" s="1"/>
      <c r="Q71" s="1"/>
      <c r="R71" s="1"/>
      <c r="S71" s="1"/>
      <c r="T71" s="1"/>
    </row>
    <row r="72" spans="1:20" s="43" customFormat="1" ht="18" customHeight="1">
      <c r="A72" s="81" t="s">
        <v>102</v>
      </c>
      <c r="B72" s="92">
        <v>2021</v>
      </c>
      <c r="C72" s="107">
        <v>0</v>
      </c>
      <c r="D72" s="107">
        <v>1000</v>
      </c>
      <c r="E72" s="118">
        <v>0</v>
      </c>
      <c r="F72" s="119">
        <f t="shared" si="1"/>
        <v>-1000</v>
      </c>
      <c r="G72" s="110">
        <v>0</v>
      </c>
      <c r="I72" s="1"/>
      <c r="J72" s="1"/>
      <c r="K72" s="1"/>
      <c r="L72" s="55"/>
      <c r="M72" s="1"/>
      <c r="N72" s="1"/>
      <c r="O72" s="46"/>
      <c r="P72" s="46"/>
      <c r="Q72" s="1"/>
      <c r="R72" s="1"/>
      <c r="S72" s="1"/>
      <c r="T72" s="1"/>
    </row>
    <row r="73" spans="1:20" s="43" customFormat="1" ht="18" customHeight="1">
      <c r="A73" s="84" t="s">
        <v>36</v>
      </c>
      <c r="B73" s="92">
        <v>2022</v>
      </c>
      <c r="C73" s="107">
        <v>0</v>
      </c>
      <c r="D73" s="107">
        <v>0</v>
      </c>
      <c r="E73" s="118">
        <v>0</v>
      </c>
      <c r="F73" s="119">
        <f t="shared" si="1"/>
        <v>0</v>
      </c>
      <c r="G73" s="110">
        <v>0</v>
      </c>
      <c r="I73" s="1"/>
      <c r="J73" s="1"/>
      <c r="K73" s="1"/>
      <c r="L73" s="1"/>
      <c r="M73" s="1"/>
      <c r="N73" s="1"/>
      <c r="O73" s="46"/>
      <c r="P73" s="46"/>
      <c r="Q73" s="1"/>
      <c r="R73" s="1"/>
      <c r="S73" s="1"/>
      <c r="T73" s="1"/>
    </row>
    <row r="74" spans="1:20" s="43" customFormat="1" ht="18" customHeight="1">
      <c r="A74" s="84" t="s">
        <v>103</v>
      </c>
      <c r="B74" s="92">
        <v>2023</v>
      </c>
      <c r="C74" s="107">
        <v>7266.49</v>
      </c>
      <c r="D74" s="107">
        <v>4500</v>
      </c>
      <c r="E74" s="107">
        <v>3000</v>
      </c>
      <c r="F74" s="111">
        <f t="shared" si="1"/>
        <v>-1500</v>
      </c>
      <c r="G74" s="110">
        <f t="shared" si="2"/>
        <v>66.666666666666671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3" customFormat="1" ht="18" customHeight="1">
      <c r="A75" s="120" t="s">
        <v>116</v>
      </c>
      <c r="B75" s="102"/>
      <c r="C75" s="103">
        <f>C58+C59+C60+C61+C62+C63+C64+C65+C70+C71+C72+C73+C74</f>
        <v>3091542.14</v>
      </c>
      <c r="D75" s="103">
        <f>D58+D59+D60+D61+D62+D63+D64+D65+D70+D71+D72+D73+D74</f>
        <v>3570200.0000000009</v>
      </c>
      <c r="E75" s="103">
        <f>E58+E59+E60+E61+E62+E63+E64+E65+E70+E71+E72+E73+E74</f>
        <v>2765112.4899999993</v>
      </c>
      <c r="F75" s="113">
        <f>E75-D75</f>
        <v>-805087.51000000164</v>
      </c>
      <c r="G75" s="105">
        <f t="shared" ref="G75" si="6">E75*100/D75</f>
        <v>77.449792448602281</v>
      </c>
      <c r="L75" s="1"/>
      <c r="M75" s="1"/>
      <c r="N75" s="56"/>
      <c r="O75" s="1"/>
      <c r="P75" s="1"/>
      <c r="Q75" s="1"/>
      <c r="R75" s="1"/>
      <c r="S75" s="1"/>
      <c r="T75" s="1"/>
    </row>
    <row r="76" spans="1:20" s="43" customFormat="1" ht="18" customHeight="1">
      <c r="A76" s="173" t="s">
        <v>111</v>
      </c>
      <c r="B76" s="174"/>
      <c r="C76" s="174"/>
      <c r="D76" s="174"/>
      <c r="E76" s="174"/>
      <c r="F76" s="174"/>
      <c r="G76" s="175"/>
      <c r="H76" s="57"/>
      <c r="I76" s="58"/>
      <c r="J76" s="58"/>
      <c r="L76" s="1"/>
      <c r="M76" s="1"/>
      <c r="N76" s="1"/>
      <c r="O76" s="1"/>
      <c r="P76" s="1"/>
      <c r="Q76" s="1"/>
      <c r="R76" s="1"/>
      <c r="S76" s="1"/>
      <c r="T76" s="1"/>
    </row>
    <row r="77" spans="1:20" s="43" customFormat="1" ht="18" customHeight="1">
      <c r="A77" s="86" t="s">
        <v>112</v>
      </c>
      <c r="B77" s="85">
        <v>3010</v>
      </c>
      <c r="C77" s="103">
        <f>C78+C79</f>
        <v>941800</v>
      </c>
      <c r="D77" s="103">
        <f t="shared" ref="D77:E77" si="7">D78+D79</f>
        <v>0</v>
      </c>
      <c r="E77" s="103">
        <f t="shared" si="7"/>
        <v>0</v>
      </c>
      <c r="F77" s="113">
        <f t="shared" ref="F77:F79" si="8">E77-D77</f>
        <v>0</v>
      </c>
      <c r="G77" s="105">
        <v>0</v>
      </c>
      <c r="H77" s="59"/>
      <c r="I77" s="58"/>
      <c r="J77" s="58"/>
      <c r="L77" s="1"/>
      <c r="M77" s="1"/>
      <c r="O77" s="1"/>
      <c r="P77" s="1"/>
      <c r="Q77" s="1"/>
      <c r="R77" s="1"/>
      <c r="S77" s="1"/>
      <c r="T77" s="1"/>
    </row>
    <row r="78" spans="1:20" s="43" customFormat="1" ht="30.75" customHeight="1">
      <c r="A78" s="84" t="s">
        <v>113</v>
      </c>
      <c r="B78" s="92">
        <v>3011</v>
      </c>
      <c r="C78" s="107">
        <v>7800</v>
      </c>
      <c r="D78" s="121">
        <v>0</v>
      </c>
      <c r="E78" s="121">
        <v>0</v>
      </c>
      <c r="F78" s="111">
        <f>E78-D78</f>
        <v>0</v>
      </c>
      <c r="G78" s="110">
        <v>0</v>
      </c>
      <c r="H78" s="59"/>
      <c r="I78" s="58"/>
      <c r="J78" s="58"/>
      <c r="L78" s="1"/>
      <c r="M78" s="1"/>
      <c r="N78" s="1"/>
      <c r="O78" s="1"/>
      <c r="P78" s="1"/>
      <c r="Q78" s="1"/>
      <c r="R78" s="1"/>
      <c r="S78" s="1"/>
      <c r="T78" s="1"/>
    </row>
    <row r="79" spans="1:20" s="43" customFormat="1" ht="18" customHeight="1">
      <c r="A79" s="84" t="s">
        <v>114</v>
      </c>
      <c r="B79" s="92">
        <v>3012</v>
      </c>
      <c r="C79" s="121">
        <v>934000</v>
      </c>
      <c r="D79" s="121">
        <v>0</v>
      </c>
      <c r="E79" s="121">
        <v>0</v>
      </c>
      <c r="F79" s="122">
        <f t="shared" si="8"/>
        <v>0</v>
      </c>
      <c r="G79" s="123">
        <v>0</v>
      </c>
      <c r="H79" s="57"/>
      <c r="I79" s="58"/>
      <c r="J79" s="58"/>
      <c r="L79" s="1"/>
      <c r="M79" s="1"/>
      <c r="N79" s="1"/>
      <c r="O79" s="1"/>
      <c r="P79" s="1"/>
      <c r="Q79" s="1"/>
      <c r="R79" s="1"/>
      <c r="S79" s="1"/>
      <c r="T79" s="1"/>
    </row>
    <row r="80" spans="1:20" s="43" customFormat="1" ht="18" customHeight="1">
      <c r="A80" s="86" t="s">
        <v>30</v>
      </c>
      <c r="B80" s="85">
        <v>3020</v>
      </c>
      <c r="C80" s="103">
        <f>C81+C82+C83+C84+C85+C86</f>
        <v>941800</v>
      </c>
      <c r="D80" s="103">
        <f>D81+D82+D83+D84+D85+D86</f>
        <v>0</v>
      </c>
      <c r="E80" s="103">
        <f t="shared" ref="E80" si="9">E81+E82+E83+E84+E85+E86</f>
        <v>0</v>
      </c>
      <c r="F80" s="124">
        <f t="shared" ref="F80:F86" si="10">E80-D80</f>
        <v>0</v>
      </c>
      <c r="G80" s="125">
        <v>0</v>
      </c>
      <c r="H80" s="59"/>
      <c r="I80" s="58"/>
      <c r="J80" s="58"/>
      <c r="L80" s="1"/>
      <c r="M80" s="1"/>
      <c r="O80" s="1"/>
      <c r="P80" s="1"/>
      <c r="Q80" s="1"/>
      <c r="R80" s="1"/>
      <c r="S80" s="1"/>
      <c r="T80" s="1"/>
    </row>
    <row r="81" spans="1:20" s="43" customFormat="1" ht="18" customHeight="1">
      <c r="A81" s="81" t="s">
        <v>31</v>
      </c>
      <c r="B81" s="92">
        <v>3021</v>
      </c>
      <c r="C81" s="107"/>
      <c r="D81" s="107"/>
      <c r="E81" s="126"/>
      <c r="F81" s="122">
        <f t="shared" si="10"/>
        <v>0</v>
      </c>
      <c r="G81" s="123">
        <v>0</v>
      </c>
      <c r="H81" s="59"/>
      <c r="I81" s="58"/>
      <c r="J81" s="58"/>
      <c r="L81" s="1"/>
      <c r="M81" s="1"/>
      <c r="N81" s="1"/>
      <c r="O81" s="1"/>
      <c r="P81" s="1"/>
      <c r="Q81" s="1"/>
      <c r="R81" s="1"/>
      <c r="S81" s="1"/>
      <c r="T81" s="1"/>
    </row>
    <row r="82" spans="1:20" s="43" customFormat="1" ht="18" customHeight="1">
      <c r="A82" s="81" t="s">
        <v>32</v>
      </c>
      <c r="B82" s="92">
        <v>3022</v>
      </c>
      <c r="C82" s="121">
        <f>C78+C79</f>
        <v>941800</v>
      </c>
      <c r="D82" s="121">
        <v>0</v>
      </c>
      <c r="E82" s="121">
        <v>0</v>
      </c>
      <c r="F82" s="122">
        <f t="shared" si="10"/>
        <v>0</v>
      </c>
      <c r="G82" s="123">
        <v>0</v>
      </c>
      <c r="H82" s="57"/>
      <c r="I82" s="58"/>
      <c r="J82" s="58"/>
      <c r="L82" s="1"/>
      <c r="M82" s="1"/>
      <c r="N82" s="1"/>
      <c r="O82" s="1"/>
      <c r="P82" s="1"/>
      <c r="Q82" s="1"/>
      <c r="R82" s="1"/>
      <c r="S82" s="1"/>
      <c r="T82" s="1"/>
    </row>
    <row r="83" spans="1:20" s="43" customFormat="1" ht="18" customHeight="1">
      <c r="A83" s="81" t="s">
        <v>33</v>
      </c>
      <c r="B83" s="92">
        <v>3023</v>
      </c>
      <c r="C83" s="107"/>
      <c r="D83" s="107"/>
      <c r="E83" s="126"/>
      <c r="F83" s="122">
        <f t="shared" si="10"/>
        <v>0</v>
      </c>
      <c r="G83" s="122">
        <v>0</v>
      </c>
      <c r="H83" s="59"/>
      <c r="I83" s="58"/>
      <c r="J83" s="58"/>
      <c r="L83" s="1"/>
      <c r="M83" s="1"/>
      <c r="O83" s="1"/>
      <c r="P83" s="1"/>
      <c r="Q83" s="1"/>
      <c r="R83" s="1"/>
      <c r="S83" s="1"/>
      <c r="T83" s="1"/>
    </row>
    <row r="84" spans="1:20" s="43" customFormat="1" ht="18" customHeight="1">
      <c r="A84" s="81" t="s">
        <v>115</v>
      </c>
      <c r="B84" s="92">
        <v>3024</v>
      </c>
      <c r="C84" s="107"/>
      <c r="D84" s="107"/>
      <c r="E84" s="126"/>
      <c r="F84" s="122">
        <f t="shared" si="10"/>
        <v>0</v>
      </c>
      <c r="G84" s="122">
        <v>0</v>
      </c>
      <c r="H84" s="59"/>
      <c r="I84" s="58"/>
      <c r="J84" s="58"/>
      <c r="L84" s="1"/>
      <c r="M84" s="1"/>
      <c r="N84" s="1"/>
      <c r="O84" s="1"/>
      <c r="P84" s="1"/>
      <c r="Q84" s="1"/>
      <c r="R84" s="1"/>
      <c r="S84" s="1"/>
      <c r="T84" s="1"/>
    </row>
    <row r="85" spans="1:20" s="43" customFormat="1" ht="30.75" customHeight="1">
      <c r="A85" s="81" t="s">
        <v>34</v>
      </c>
      <c r="B85" s="92">
        <v>3025</v>
      </c>
      <c r="C85" s="121"/>
      <c r="D85" s="121"/>
      <c r="E85" s="121"/>
      <c r="F85" s="122">
        <f t="shared" si="10"/>
        <v>0</v>
      </c>
      <c r="G85" s="122">
        <v>0</v>
      </c>
      <c r="H85" s="57"/>
      <c r="I85" s="58"/>
      <c r="J85" s="58"/>
      <c r="L85" s="1"/>
      <c r="M85" s="1"/>
      <c r="N85" s="1"/>
      <c r="O85" s="1"/>
      <c r="P85" s="1"/>
      <c r="Q85" s="1"/>
      <c r="R85" s="1"/>
      <c r="S85" s="1"/>
      <c r="T85" s="1"/>
    </row>
    <row r="86" spans="1:20" s="43" customFormat="1" ht="18" customHeight="1">
      <c r="A86" s="81" t="s">
        <v>35</v>
      </c>
      <c r="B86" s="92">
        <v>3026</v>
      </c>
      <c r="C86" s="107"/>
      <c r="D86" s="107"/>
      <c r="E86" s="126"/>
      <c r="F86" s="122">
        <f t="shared" si="10"/>
        <v>0</v>
      </c>
      <c r="G86" s="122">
        <v>0</v>
      </c>
      <c r="H86" s="59"/>
      <c r="I86" s="58"/>
      <c r="J86" s="58"/>
      <c r="L86" s="1"/>
      <c r="M86" s="1"/>
      <c r="O86" s="1"/>
      <c r="P86" s="1"/>
      <c r="Q86" s="1"/>
      <c r="R86" s="1"/>
      <c r="S86" s="1"/>
      <c r="T86" s="1"/>
    </row>
    <row r="87" spans="1:20" s="43" customFormat="1" ht="18" customHeight="1">
      <c r="A87" s="173" t="s">
        <v>117</v>
      </c>
      <c r="B87" s="174"/>
      <c r="C87" s="174"/>
      <c r="D87" s="174"/>
      <c r="E87" s="174"/>
      <c r="F87" s="174"/>
      <c r="G87" s="175"/>
      <c r="H87" s="59"/>
      <c r="I87" s="58"/>
      <c r="J87" s="58"/>
      <c r="L87" s="1"/>
      <c r="M87" s="1"/>
      <c r="N87" s="1"/>
      <c r="O87" s="1"/>
      <c r="P87" s="1"/>
      <c r="Q87" s="1"/>
      <c r="R87" s="1"/>
      <c r="S87" s="1"/>
      <c r="T87" s="1"/>
    </row>
    <row r="88" spans="1:20" s="43" customFormat="1" ht="18" customHeight="1">
      <c r="A88" s="80" t="s">
        <v>118</v>
      </c>
      <c r="B88" s="85">
        <v>4010</v>
      </c>
      <c r="C88" s="127">
        <f>C89+C90+C91+C92</f>
        <v>0</v>
      </c>
      <c r="D88" s="127">
        <f t="shared" ref="D88:E88" si="11">D89+D90+D91+D92</f>
        <v>0</v>
      </c>
      <c r="E88" s="127">
        <f t="shared" si="11"/>
        <v>0</v>
      </c>
      <c r="F88" s="124">
        <f t="shared" ref="F88:F97" si="12">E88-D88</f>
        <v>0</v>
      </c>
      <c r="G88" s="124">
        <v>0</v>
      </c>
      <c r="H88" s="57"/>
      <c r="I88" s="58"/>
      <c r="J88" s="58"/>
      <c r="L88" s="1"/>
      <c r="M88" s="1"/>
      <c r="N88" s="1"/>
      <c r="O88" s="1"/>
      <c r="P88" s="1"/>
      <c r="Q88" s="1"/>
      <c r="R88" s="1"/>
      <c r="S88" s="1"/>
      <c r="T88" s="1"/>
    </row>
    <row r="89" spans="1:20" s="43" customFormat="1" ht="18" customHeight="1">
      <c r="A89" s="81" t="s">
        <v>119</v>
      </c>
      <c r="B89" s="92">
        <v>4011</v>
      </c>
      <c r="C89" s="107"/>
      <c r="D89" s="107"/>
      <c r="E89" s="126"/>
      <c r="F89" s="111">
        <f t="shared" si="12"/>
        <v>0</v>
      </c>
      <c r="G89" s="110">
        <v>0</v>
      </c>
      <c r="H89" s="59"/>
      <c r="I89" s="58"/>
      <c r="J89" s="58"/>
      <c r="L89" s="1"/>
      <c r="M89" s="1"/>
      <c r="O89" s="1"/>
      <c r="P89" s="1"/>
      <c r="Q89" s="1"/>
      <c r="R89" s="1"/>
      <c r="S89" s="1"/>
      <c r="T89" s="1"/>
    </row>
    <row r="90" spans="1:20" s="43" customFormat="1" ht="18" customHeight="1">
      <c r="A90" s="81" t="s">
        <v>120</v>
      </c>
      <c r="B90" s="92">
        <v>4012</v>
      </c>
      <c r="C90" s="107"/>
      <c r="D90" s="107"/>
      <c r="E90" s="126"/>
      <c r="F90" s="111">
        <f t="shared" si="12"/>
        <v>0</v>
      </c>
      <c r="G90" s="110">
        <v>0</v>
      </c>
      <c r="H90" s="59"/>
      <c r="I90" s="58"/>
      <c r="J90" s="58"/>
      <c r="L90" s="1"/>
      <c r="M90" s="1"/>
      <c r="N90" s="1"/>
      <c r="O90" s="1"/>
      <c r="P90" s="1"/>
      <c r="Q90" s="1"/>
      <c r="R90" s="1"/>
      <c r="S90" s="1"/>
      <c r="T90" s="1"/>
    </row>
    <row r="91" spans="1:20" s="43" customFormat="1" ht="18" customHeight="1">
      <c r="A91" s="81" t="s">
        <v>121</v>
      </c>
      <c r="B91" s="92">
        <v>4013</v>
      </c>
      <c r="C91" s="121"/>
      <c r="D91" s="121"/>
      <c r="E91" s="121"/>
      <c r="F91" s="122">
        <f t="shared" si="12"/>
        <v>0</v>
      </c>
      <c r="G91" s="122">
        <v>0</v>
      </c>
      <c r="H91" s="57"/>
      <c r="I91" s="58"/>
      <c r="J91" s="58"/>
      <c r="L91" s="1"/>
      <c r="M91" s="1"/>
      <c r="N91" s="1"/>
      <c r="O91" s="1"/>
      <c r="P91" s="1"/>
      <c r="Q91" s="1"/>
      <c r="R91" s="1"/>
      <c r="S91" s="1"/>
      <c r="T91" s="1"/>
    </row>
    <row r="92" spans="1:20" s="43" customFormat="1" ht="18" customHeight="1">
      <c r="A92" s="81" t="s">
        <v>122</v>
      </c>
      <c r="B92" s="92">
        <v>4020</v>
      </c>
      <c r="C92" s="107"/>
      <c r="D92" s="107"/>
      <c r="E92" s="126"/>
      <c r="F92" s="111">
        <f t="shared" si="12"/>
        <v>0</v>
      </c>
      <c r="G92" s="110">
        <v>0</v>
      </c>
      <c r="H92" s="59"/>
      <c r="I92" s="58"/>
      <c r="J92" s="58"/>
      <c r="L92" s="1"/>
      <c r="M92" s="1"/>
      <c r="O92" s="1"/>
      <c r="P92" s="1"/>
      <c r="Q92" s="1"/>
      <c r="R92" s="1"/>
      <c r="S92" s="1"/>
      <c r="T92" s="1"/>
    </row>
    <row r="93" spans="1:20" s="43" customFormat="1" ht="18" customHeight="1">
      <c r="A93" s="80" t="s">
        <v>123</v>
      </c>
      <c r="B93" s="85">
        <v>4030</v>
      </c>
      <c r="C93" s="103">
        <f>C94+C95+C96+C97</f>
        <v>0</v>
      </c>
      <c r="D93" s="103">
        <f t="shared" ref="D93:E93" si="13">D94+D95+D96+D97</f>
        <v>0</v>
      </c>
      <c r="E93" s="103">
        <f t="shared" si="13"/>
        <v>0</v>
      </c>
      <c r="F93" s="113">
        <f t="shared" si="12"/>
        <v>0</v>
      </c>
      <c r="G93" s="105">
        <v>0</v>
      </c>
      <c r="H93" s="59"/>
      <c r="I93" s="58"/>
      <c r="J93" s="58"/>
      <c r="L93" s="1"/>
      <c r="M93" s="1"/>
      <c r="N93" s="1"/>
      <c r="O93" s="1"/>
      <c r="P93" s="1"/>
      <c r="Q93" s="1"/>
      <c r="R93" s="1"/>
      <c r="S93" s="1"/>
      <c r="T93" s="1"/>
    </row>
    <row r="94" spans="1:20" s="43" customFormat="1" ht="18" customHeight="1">
      <c r="A94" s="81" t="s">
        <v>119</v>
      </c>
      <c r="B94" s="92">
        <v>4031</v>
      </c>
      <c r="C94" s="121"/>
      <c r="D94" s="121"/>
      <c r="E94" s="121"/>
      <c r="F94" s="122">
        <f t="shared" si="12"/>
        <v>0</v>
      </c>
      <c r="G94" s="122">
        <v>0</v>
      </c>
      <c r="H94" s="57"/>
      <c r="I94" s="58"/>
      <c r="J94" s="58"/>
      <c r="L94" s="1"/>
      <c r="M94" s="1"/>
      <c r="N94" s="1"/>
      <c r="O94" s="1"/>
      <c r="P94" s="1"/>
      <c r="Q94" s="1"/>
      <c r="R94" s="1"/>
      <c r="S94" s="1"/>
      <c r="T94" s="1"/>
    </row>
    <row r="95" spans="1:20" s="43" customFormat="1" ht="18" customHeight="1">
      <c r="A95" s="81" t="s">
        <v>120</v>
      </c>
      <c r="B95" s="92">
        <v>4032</v>
      </c>
      <c r="C95" s="107"/>
      <c r="D95" s="107"/>
      <c r="E95" s="126"/>
      <c r="F95" s="111">
        <f t="shared" si="12"/>
        <v>0</v>
      </c>
      <c r="G95" s="110">
        <v>0</v>
      </c>
      <c r="H95" s="59"/>
      <c r="I95" s="58"/>
      <c r="J95" s="58"/>
      <c r="L95" s="1"/>
      <c r="M95" s="1"/>
      <c r="O95" s="1"/>
      <c r="P95" s="1"/>
      <c r="Q95" s="1"/>
      <c r="R95" s="1"/>
      <c r="S95" s="1"/>
      <c r="T95" s="1"/>
    </row>
    <row r="96" spans="1:20" s="43" customFormat="1" ht="18" customHeight="1">
      <c r="A96" s="81" t="s">
        <v>121</v>
      </c>
      <c r="B96" s="92">
        <v>4033</v>
      </c>
      <c r="C96" s="107"/>
      <c r="D96" s="107"/>
      <c r="E96" s="126"/>
      <c r="F96" s="111">
        <f t="shared" si="12"/>
        <v>0</v>
      </c>
      <c r="G96" s="110">
        <v>0</v>
      </c>
      <c r="H96" s="59"/>
      <c r="I96" s="58"/>
      <c r="J96" s="58"/>
      <c r="L96" s="1"/>
      <c r="M96" s="1"/>
      <c r="N96" s="1"/>
      <c r="O96" s="1"/>
      <c r="P96" s="1"/>
      <c r="Q96" s="1"/>
      <c r="R96" s="1"/>
      <c r="S96" s="1"/>
      <c r="T96" s="1"/>
    </row>
    <row r="97" spans="1:20" s="43" customFormat="1" ht="18" customHeight="1">
      <c r="A97" s="84" t="s">
        <v>124</v>
      </c>
      <c r="B97" s="92">
        <v>4040</v>
      </c>
      <c r="C97" s="121"/>
      <c r="D97" s="121"/>
      <c r="E97" s="121"/>
      <c r="F97" s="122">
        <f t="shared" si="12"/>
        <v>0</v>
      </c>
      <c r="G97" s="122">
        <v>0</v>
      </c>
      <c r="H97" s="57"/>
      <c r="I97" s="58"/>
      <c r="J97" s="58"/>
      <c r="L97" s="1"/>
      <c r="M97" s="1"/>
      <c r="N97" s="1"/>
      <c r="O97" s="1"/>
      <c r="P97" s="1"/>
      <c r="Q97" s="1"/>
      <c r="R97" s="1"/>
      <c r="S97" s="1"/>
      <c r="T97" s="1"/>
    </row>
    <row r="98" spans="1:20" s="43" customFormat="1" ht="18" customHeight="1">
      <c r="A98" s="173" t="s">
        <v>125</v>
      </c>
      <c r="B98" s="174"/>
      <c r="C98" s="174"/>
      <c r="D98" s="174"/>
      <c r="E98" s="174"/>
      <c r="F98" s="174"/>
      <c r="G98" s="175"/>
      <c r="H98" s="59"/>
      <c r="I98" s="58"/>
      <c r="J98" s="58"/>
      <c r="L98" s="1"/>
      <c r="M98" s="1"/>
      <c r="O98" s="1"/>
      <c r="P98" s="1"/>
      <c r="Q98" s="1"/>
      <c r="R98" s="1"/>
      <c r="S98" s="1"/>
      <c r="T98" s="1"/>
    </row>
    <row r="99" spans="1:20" s="43" customFormat="1" ht="18" customHeight="1">
      <c r="A99" s="88" t="s">
        <v>126</v>
      </c>
      <c r="B99" s="85">
        <v>5010</v>
      </c>
      <c r="C99" s="107">
        <f>C55-C75</f>
        <v>15700.119999999646</v>
      </c>
      <c r="D99" s="107">
        <f>D55-D75</f>
        <v>0</v>
      </c>
      <c r="E99" s="107">
        <f>E55-E75</f>
        <v>78466.020000000484</v>
      </c>
      <c r="F99" s="111">
        <f t="shared" ref="F99:F101" si="14">E99-D99</f>
        <v>78466.020000000484</v>
      </c>
      <c r="G99" s="110" t="e">
        <f>E99*100/D99</f>
        <v>#DIV/0!</v>
      </c>
      <c r="H99" s="59"/>
      <c r="I99" s="58"/>
      <c r="J99" s="58"/>
      <c r="L99" s="1"/>
      <c r="M99" s="1"/>
      <c r="N99" s="1"/>
      <c r="O99" s="1"/>
      <c r="P99" s="1"/>
      <c r="Q99" s="1"/>
      <c r="R99" s="1"/>
      <c r="S99" s="1"/>
      <c r="T99" s="1"/>
    </row>
    <row r="100" spans="1:20" s="43" customFormat="1" ht="18" customHeight="1">
      <c r="A100" s="89" t="s">
        <v>127</v>
      </c>
      <c r="B100" s="92">
        <v>5011</v>
      </c>
      <c r="C100" s="114">
        <f>C99-C101</f>
        <v>15700.119999999646</v>
      </c>
      <c r="D100" s="114">
        <f>D99-D101</f>
        <v>0</v>
      </c>
      <c r="E100" s="114">
        <f>E99-E101</f>
        <v>78466.020000000484</v>
      </c>
      <c r="F100" s="111">
        <f t="shared" si="14"/>
        <v>78466.020000000484</v>
      </c>
      <c r="G100" s="118" t="e">
        <f>E100*100/D100</f>
        <v>#DIV/0!</v>
      </c>
      <c r="H100" s="57"/>
      <c r="I100" s="58"/>
      <c r="J100" s="58"/>
      <c r="L100" s="1"/>
      <c r="M100" s="1"/>
      <c r="N100" s="1"/>
      <c r="O100" s="1"/>
      <c r="P100" s="1"/>
      <c r="Q100" s="1"/>
      <c r="R100" s="1"/>
      <c r="S100" s="1"/>
      <c r="T100" s="1"/>
    </row>
    <row r="101" spans="1:20" s="43" customFormat="1" ht="18" customHeight="1">
      <c r="A101" s="89" t="s">
        <v>128</v>
      </c>
      <c r="B101" s="92">
        <v>5012</v>
      </c>
      <c r="C101" s="107"/>
      <c r="D101" s="107"/>
      <c r="E101" s="126"/>
      <c r="F101" s="111">
        <f t="shared" si="14"/>
        <v>0</v>
      </c>
      <c r="G101" s="110">
        <v>0</v>
      </c>
      <c r="H101" s="59"/>
      <c r="I101" s="58"/>
      <c r="J101" s="58"/>
      <c r="L101" s="1"/>
      <c r="M101" s="1"/>
      <c r="O101" s="1"/>
      <c r="P101" s="1"/>
      <c r="Q101" s="1"/>
      <c r="R101" s="1"/>
      <c r="S101" s="1"/>
      <c r="T101" s="1"/>
    </row>
    <row r="102" spans="1:20" s="43" customFormat="1" ht="18" customHeight="1">
      <c r="A102" s="173" t="s">
        <v>129</v>
      </c>
      <c r="B102" s="174"/>
      <c r="C102" s="174"/>
      <c r="D102" s="175"/>
      <c r="E102" s="96"/>
      <c r="F102" s="96"/>
      <c r="G102" s="110"/>
      <c r="H102" s="59"/>
      <c r="I102" s="58"/>
      <c r="J102" s="58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3" customFormat="1" ht="18" customHeight="1">
      <c r="A103" s="86" t="s">
        <v>104</v>
      </c>
      <c r="B103" s="85">
        <v>6010</v>
      </c>
      <c r="C103" s="128">
        <f t="shared" ref="C103" si="15">C104+C105+C106+C107+C108+C109</f>
        <v>878662.37254999997</v>
      </c>
      <c r="D103" s="128">
        <f t="shared" ref="D103" si="16">D104+D105+D106+D107+D108+D109</f>
        <v>1035368.3882</v>
      </c>
      <c r="E103" s="128">
        <f>E104+E105+E106+E107+E108+E109</f>
        <v>854038.83480000007</v>
      </c>
      <c r="F103" s="129">
        <f>E103-D103</f>
        <v>-181329.55339999998</v>
      </c>
      <c r="G103" s="110">
        <f t="shared" ref="G103:G108" si="17">E103*100/D103</f>
        <v>82.486469988209365</v>
      </c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3" customFormat="1" ht="18" customHeight="1">
      <c r="A104" s="87" t="s">
        <v>105</v>
      </c>
      <c r="B104" s="92">
        <v>6011</v>
      </c>
      <c r="C104" s="130">
        <v>7266.49</v>
      </c>
      <c r="D104" s="130">
        <v>4500</v>
      </c>
      <c r="E104" s="130">
        <v>3000</v>
      </c>
      <c r="F104" s="129">
        <f t="shared" ref="F104:F108" si="18">E104-D104</f>
        <v>-1500</v>
      </c>
      <c r="G104" s="110">
        <f t="shared" si="17"/>
        <v>66.666666666666671</v>
      </c>
      <c r="L104" s="1"/>
      <c r="M104" s="1"/>
      <c r="N104" s="46"/>
      <c r="O104" s="1"/>
      <c r="P104" s="1"/>
      <c r="Q104" s="1"/>
      <c r="R104" s="1"/>
      <c r="S104" s="1"/>
      <c r="T104" s="1"/>
    </row>
    <row r="105" spans="1:20" s="43" customFormat="1" ht="18" customHeight="1">
      <c r="A105" s="87" t="s">
        <v>106</v>
      </c>
      <c r="B105" s="92">
        <v>6012</v>
      </c>
      <c r="C105" s="130">
        <f>C58*0.015</f>
        <v>33256.516349999998</v>
      </c>
      <c r="D105" s="130">
        <v>39233.97</v>
      </c>
      <c r="E105" s="130">
        <f>E58*0.015</f>
        <v>31952.079600000001</v>
      </c>
      <c r="F105" s="129">
        <f t="shared" si="18"/>
        <v>-7281.8904000000002</v>
      </c>
      <c r="G105" s="110">
        <f t="shared" si="17"/>
        <v>81.439832879517411</v>
      </c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3" customFormat="1" ht="18" customHeight="1">
      <c r="A106" s="87" t="s">
        <v>107</v>
      </c>
      <c r="B106" s="92">
        <v>6013</v>
      </c>
      <c r="C106" s="130">
        <v>0</v>
      </c>
      <c r="D106" s="130">
        <v>0</v>
      </c>
      <c r="E106" s="129">
        <v>0</v>
      </c>
      <c r="F106" s="129">
        <f t="shared" si="18"/>
        <v>0</v>
      </c>
      <c r="G106" s="110">
        <v>0</v>
      </c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3" customFormat="1" ht="18" customHeight="1">
      <c r="A107" s="87" t="s">
        <v>108</v>
      </c>
      <c r="B107" s="92">
        <v>6014</v>
      </c>
      <c r="C107" s="130">
        <f>C58*0.18</f>
        <v>399078.19619999995</v>
      </c>
      <c r="D107" s="130">
        <f>D58*0.18</f>
        <v>470807.63820000004</v>
      </c>
      <c r="E107" s="130">
        <f>E58*0.18</f>
        <v>383424.95520000003</v>
      </c>
      <c r="F107" s="129">
        <f t="shared" si="18"/>
        <v>-87382.683000000019</v>
      </c>
      <c r="G107" s="110">
        <f t="shared" si="17"/>
        <v>81.439833190879611</v>
      </c>
      <c r="L107" s="1"/>
      <c r="M107" s="1"/>
      <c r="N107" s="1"/>
      <c r="O107" s="1"/>
      <c r="P107" s="1"/>
      <c r="Q107" s="1"/>
      <c r="R107" s="1"/>
      <c r="S107" s="1"/>
      <c r="T107" s="1"/>
    </row>
    <row r="108" spans="1:20" s="43" customFormat="1" ht="28.5" customHeight="1">
      <c r="A108" s="81" t="s">
        <v>109</v>
      </c>
      <c r="B108" s="92">
        <v>6015</v>
      </c>
      <c r="C108" s="130">
        <f>C59</f>
        <v>439061.17000000004</v>
      </c>
      <c r="D108" s="130">
        <f>D59</f>
        <v>520826.78</v>
      </c>
      <c r="E108" s="130">
        <f>E59</f>
        <v>435661.8</v>
      </c>
      <c r="F108" s="129">
        <f t="shared" si="18"/>
        <v>-85164.98000000004</v>
      </c>
      <c r="G108" s="110">
        <f t="shared" si="17"/>
        <v>83.648118094081099</v>
      </c>
      <c r="L108" s="1"/>
      <c r="M108" s="1"/>
      <c r="N108" s="1"/>
      <c r="O108" s="1"/>
      <c r="P108" s="1"/>
      <c r="Q108" s="1"/>
      <c r="R108" s="1"/>
      <c r="S108" s="1"/>
      <c r="T108" s="1"/>
    </row>
    <row r="109" spans="1:20" s="43" customFormat="1" ht="18" customHeight="1">
      <c r="A109" s="87" t="s">
        <v>110</v>
      </c>
      <c r="B109" s="92">
        <v>6016</v>
      </c>
      <c r="C109" s="128"/>
      <c r="D109" s="130"/>
      <c r="E109" s="128"/>
      <c r="F109" s="129"/>
      <c r="G109" s="110"/>
      <c r="H109" s="60"/>
      <c r="I109" s="60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3" customFormat="1" ht="18" customHeight="1">
      <c r="A110" s="167" t="s">
        <v>130</v>
      </c>
      <c r="B110" s="167"/>
      <c r="C110" s="167"/>
      <c r="D110" s="167"/>
      <c r="E110" s="96"/>
      <c r="F110" s="96"/>
      <c r="G110" s="110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3" customFormat="1" ht="27.75" customHeight="1">
      <c r="A111" s="131" t="s">
        <v>37</v>
      </c>
      <c r="B111" s="92">
        <v>7010</v>
      </c>
      <c r="C111" s="158">
        <f>(C36/C55)</f>
        <v>0.29809449746605854</v>
      </c>
      <c r="D111" s="158">
        <f t="shared" ref="D111:E111" si="19">(D36/D55)</f>
        <v>0.30810598846003023</v>
      </c>
      <c r="E111" s="158">
        <f t="shared" si="19"/>
        <v>7.6740283144142912E-2</v>
      </c>
      <c r="F111" s="132">
        <f t="shared" ref="F111:F115" si="20">E111-D111</f>
        <v>-0.23136570531588732</v>
      </c>
      <c r="G111" s="133">
        <f t="shared" ref="G111" si="21">E111*100/D111</f>
        <v>24.907105352838094</v>
      </c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3" customFormat="1" ht="30.75" customHeight="1">
      <c r="A112" s="84" t="s">
        <v>38</v>
      </c>
      <c r="B112" s="92">
        <v>7020</v>
      </c>
      <c r="C112" s="158">
        <f>(C65/C75)</f>
        <v>3.7953414408253866E-2</v>
      </c>
      <c r="D112" s="158">
        <f>(D65/D75)</f>
        <v>4.1333846843314093E-2</v>
      </c>
      <c r="E112" s="158">
        <f>(E65/E75)</f>
        <v>2.704377860591126E-2</v>
      </c>
      <c r="F112" s="132">
        <f t="shared" si="20"/>
        <v>-1.4290068237402833E-2</v>
      </c>
      <c r="G112" s="133">
        <f t="shared" ref="G112" si="22">E112*100/D112</f>
        <v>65.427683777963423</v>
      </c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3" customFormat="1" ht="31.5" customHeight="1">
      <c r="A113" s="84" t="s">
        <v>131</v>
      </c>
      <c r="B113" s="92">
        <v>7030</v>
      </c>
      <c r="C113" s="158">
        <f>(C80/C75)</f>
        <v>0.30463760717167515</v>
      </c>
      <c r="D113" s="158">
        <f t="shared" ref="D113:E113" si="23">(D80/D75)</f>
        <v>0</v>
      </c>
      <c r="E113" s="158">
        <f t="shared" si="23"/>
        <v>0</v>
      </c>
      <c r="F113" s="132">
        <f t="shared" si="20"/>
        <v>0</v>
      </c>
      <c r="G113" s="133" t="e">
        <f t="shared" ref="G113" si="24">E113*100/D113</f>
        <v>#DIV/0!</v>
      </c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3" customFormat="1" ht="35.25" customHeight="1">
      <c r="A114" s="84" t="s">
        <v>39</v>
      </c>
      <c r="B114" s="92">
        <v>7040</v>
      </c>
      <c r="C114" s="158">
        <f>(C58+C59)/C75</f>
        <v>0.85917064678924271</v>
      </c>
      <c r="D114" s="158">
        <f t="shared" ref="D114:E114" si="25">(D58+D59)/D75</f>
        <v>0.87850113999215718</v>
      </c>
      <c r="E114" s="158">
        <f t="shared" si="25"/>
        <v>0.92791900845958009</v>
      </c>
      <c r="F114" s="132">
        <f t="shared" si="20"/>
        <v>4.941786846742291E-2</v>
      </c>
      <c r="G114" s="133">
        <f t="shared" ref="G114" si="26">E114*100/D114</f>
        <v>105.62524807513216</v>
      </c>
      <c r="L114" s="1"/>
      <c r="M114" s="1"/>
      <c r="N114" s="1"/>
      <c r="O114" s="1"/>
      <c r="P114" s="1"/>
    </row>
    <row r="115" spans="1:20" s="43" customFormat="1" ht="18" customHeight="1">
      <c r="A115" s="131" t="s">
        <v>40</v>
      </c>
      <c r="B115" s="92">
        <v>7050</v>
      </c>
      <c r="C115" s="134"/>
      <c r="D115" s="134"/>
      <c r="E115" s="134"/>
      <c r="F115" s="132">
        <f t="shared" si="20"/>
        <v>0</v>
      </c>
      <c r="G115" s="133">
        <v>0</v>
      </c>
    </row>
    <row r="116" spans="1:20" s="43" customFormat="1" ht="30" customHeight="1">
      <c r="A116" s="131" t="s">
        <v>41</v>
      </c>
      <c r="B116" s="92">
        <v>7060</v>
      </c>
      <c r="C116" s="134"/>
      <c r="D116" s="134"/>
      <c r="E116" s="134"/>
      <c r="F116" s="132">
        <f>E116-D116</f>
        <v>0</v>
      </c>
      <c r="G116" s="133">
        <v>0</v>
      </c>
    </row>
    <row r="117" spans="1:20" s="43" customFormat="1" ht="18" customHeight="1">
      <c r="A117" s="131" t="s">
        <v>42</v>
      </c>
      <c r="B117" s="92">
        <v>7070</v>
      </c>
      <c r="C117" s="114">
        <v>0</v>
      </c>
      <c r="D117" s="114">
        <v>0</v>
      </c>
      <c r="E117" s="114">
        <v>0</v>
      </c>
      <c r="F117" s="132">
        <f t="shared" ref="F117:F118" si="27">E117-D117</f>
        <v>0</v>
      </c>
      <c r="G117" s="133">
        <v>0</v>
      </c>
    </row>
    <row r="118" spans="1:20" s="43" customFormat="1" ht="18" customHeight="1">
      <c r="A118" s="131" t="s">
        <v>43</v>
      </c>
      <c r="B118" s="92">
        <v>7080</v>
      </c>
      <c r="C118" s="114">
        <v>0</v>
      </c>
      <c r="D118" s="114">
        <v>0</v>
      </c>
      <c r="E118" s="114">
        <v>0</v>
      </c>
      <c r="F118" s="132">
        <f t="shared" si="27"/>
        <v>0</v>
      </c>
      <c r="G118" s="133">
        <v>0</v>
      </c>
    </row>
    <row r="119" spans="1:20" s="43" customFormat="1" ht="18" customHeight="1">
      <c r="A119" s="177" t="s">
        <v>132</v>
      </c>
      <c r="B119" s="177"/>
      <c r="C119" s="177"/>
      <c r="D119" s="177"/>
      <c r="E119" s="96"/>
      <c r="F119" s="96"/>
      <c r="G119" s="110"/>
    </row>
    <row r="120" spans="1:20" s="43" customFormat="1" ht="18" customHeight="1">
      <c r="A120" s="131" t="s">
        <v>44</v>
      </c>
      <c r="B120" s="135">
        <v>8010</v>
      </c>
      <c r="C120" s="107"/>
      <c r="D120" s="136"/>
      <c r="E120" s="137"/>
      <c r="F120" s="96">
        <f t="shared" ref="F120:F129" si="28">E120-D120</f>
        <v>0</v>
      </c>
      <c r="G120" s="110">
        <v>0</v>
      </c>
    </row>
    <row r="121" spans="1:20" s="43" customFormat="1" ht="18" customHeight="1">
      <c r="A121" s="131" t="s">
        <v>45</v>
      </c>
      <c r="B121" s="135">
        <v>8020</v>
      </c>
      <c r="C121" s="107"/>
      <c r="D121" s="136"/>
      <c r="E121" s="137"/>
      <c r="F121" s="96">
        <f t="shared" si="28"/>
        <v>0</v>
      </c>
      <c r="G121" s="110">
        <v>0</v>
      </c>
    </row>
    <row r="122" spans="1:20" s="43" customFormat="1" ht="18" customHeight="1">
      <c r="A122" s="131" t="s">
        <v>46</v>
      </c>
      <c r="B122" s="135">
        <v>8030</v>
      </c>
      <c r="C122" s="107">
        <v>15700.1</v>
      </c>
      <c r="D122" s="107">
        <v>0</v>
      </c>
      <c r="E122" s="107">
        <v>78466.020000000484</v>
      </c>
      <c r="F122" s="179">
        <f t="shared" si="28"/>
        <v>78466.020000000484</v>
      </c>
      <c r="G122" s="178" t="e">
        <f>E122*100/D122</f>
        <v>#DIV/0!</v>
      </c>
    </row>
    <row r="123" spans="1:20" s="43" customFormat="1" ht="18" customHeight="1">
      <c r="A123" s="86" t="s">
        <v>47</v>
      </c>
      <c r="B123" s="138">
        <v>8040</v>
      </c>
      <c r="C123" s="107">
        <f>C120+C121</f>
        <v>0</v>
      </c>
      <c r="D123" s="107">
        <f>D120+D121</f>
        <v>0</v>
      </c>
      <c r="E123" s="107">
        <f>E120+E121</f>
        <v>0</v>
      </c>
      <c r="F123" s="96">
        <f t="shared" si="28"/>
        <v>0</v>
      </c>
      <c r="G123" s="110">
        <v>0</v>
      </c>
    </row>
    <row r="124" spans="1:20" s="43" customFormat="1" ht="18" customHeight="1">
      <c r="A124" s="131" t="s">
        <v>48</v>
      </c>
      <c r="B124" s="135">
        <v>8050</v>
      </c>
      <c r="C124" s="107">
        <v>0</v>
      </c>
      <c r="D124" s="136">
        <v>0</v>
      </c>
      <c r="E124" s="137">
        <v>0</v>
      </c>
      <c r="F124" s="96">
        <f t="shared" si="28"/>
        <v>0</v>
      </c>
      <c r="G124" s="110">
        <v>0</v>
      </c>
    </row>
    <row r="125" spans="1:20" s="43" customFormat="1" ht="18" customHeight="1">
      <c r="A125" s="131" t="s">
        <v>49</v>
      </c>
      <c r="B125" s="135">
        <v>8060</v>
      </c>
      <c r="C125" s="107">
        <v>0</v>
      </c>
      <c r="D125" s="136">
        <v>0</v>
      </c>
      <c r="E125" s="137">
        <v>0</v>
      </c>
      <c r="F125" s="96">
        <f t="shared" si="28"/>
        <v>0</v>
      </c>
      <c r="G125" s="110">
        <v>0</v>
      </c>
    </row>
    <row r="126" spans="1:20" s="43" customFormat="1" ht="18" customHeight="1">
      <c r="A126" s="139" t="s">
        <v>50</v>
      </c>
      <c r="B126" s="138">
        <v>8070</v>
      </c>
      <c r="C126" s="107">
        <f>C125+C124</f>
        <v>0</v>
      </c>
      <c r="D126" s="107">
        <f>D125+D124</f>
        <v>0</v>
      </c>
      <c r="E126" s="107">
        <f t="shared" ref="E126" si="29">E125+E124</f>
        <v>0</v>
      </c>
      <c r="F126" s="96">
        <f t="shared" si="28"/>
        <v>0</v>
      </c>
      <c r="G126" s="110">
        <v>0</v>
      </c>
    </row>
    <row r="127" spans="1:20" s="43" customFormat="1" ht="18" customHeight="1">
      <c r="A127" s="131" t="s">
        <v>51</v>
      </c>
      <c r="B127" s="135">
        <v>8080</v>
      </c>
      <c r="C127" s="107">
        <v>0</v>
      </c>
      <c r="D127" s="136">
        <v>0</v>
      </c>
      <c r="E127" s="137">
        <v>0</v>
      </c>
      <c r="F127" s="96">
        <f t="shared" si="28"/>
        <v>0</v>
      </c>
      <c r="G127" s="110">
        <v>0</v>
      </c>
    </row>
    <row r="128" spans="1:20" s="43" customFormat="1" ht="18" customHeight="1">
      <c r="A128" s="131" t="s">
        <v>52</v>
      </c>
      <c r="B128" s="135">
        <v>8090</v>
      </c>
      <c r="C128" s="107">
        <v>0</v>
      </c>
      <c r="D128" s="136">
        <v>0</v>
      </c>
      <c r="E128" s="137">
        <v>0</v>
      </c>
      <c r="F128" s="96">
        <f t="shared" si="28"/>
        <v>0</v>
      </c>
      <c r="G128" s="110">
        <v>0</v>
      </c>
    </row>
    <row r="129" spans="1:16" s="43" customFormat="1" ht="18" customHeight="1">
      <c r="A129" s="139" t="s">
        <v>53</v>
      </c>
      <c r="B129" s="138">
        <v>8100</v>
      </c>
      <c r="C129" s="107"/>
      <c r="D129" s="136"/>
      <c r="E129" s="137"/>
      <c r="F129" s="96">
        <f t="shared" si="28"/>
        <v>0</v>
      </c>
      <c r="G129" s="110">
        <v>0</v>
      </c>
    </row>
    <row r="130" spans="1:16" ht="18" customHeight="1">
      <c r="A130" s="167" t="s">
        <v>133</v>
      </c>
      <c r="B130" s="167"/>
      <c r="C130" s="167"/>
      <c r="D130" s="167"/>
      <c r="E130" s="96"/>
      <c r="F130" s="96"/>
      <c r="G130" s="96"/>
      <c r="L130" s="43"/>
      <c r="M130" s="43"/>
      <c r="N130" s="43"/>
      <c r="O130" s="43"/>
      <c r="P130" s="43"/>
    </row>
    <row r="131" spans="1:16" ht="18" customHeight="1">
      <c r="A131" s="86" t="s">
        <v>54</v>
      </c>
      <c r="B131" s="102">
        <v>9010</v>
      </c>
      <c r="C131" s="140">
        <f t="shared" ref="C131" si="30">SUM(C132:C137)</f>
        <v>15</v>
      </c>
      <c r="D131" s="140">
        <f t="shared" ref="D131:E131" si="31">SUM(D132:D137)</f>
        <v>15</v>
      </c>
      <c r="E131" s="140">
        <f t="shared" si="31"/>
        <v>13</v>
      </c>
      <c r="F131" s="141">
        <f>E131-D131</f>
        <v>-2</v>
      </c>
      <c r="G131" s="110">
        <f t="shared" ref="G131:G158" si="32">E131*100/D131</f>
        <v>86.666666666666671</v>
      </c>
      <c r="H131" s="61"/>
      <c r="I131" s="61"/>
    </row>
    <row r="132" spans="1:16" ht="18" customHeight="1">
      <c r="A132" s="84" t="s">
        <v>55</v>
      </c>
      <c r="B132" s="106">
        <v>9011</v>
      </c>
      <c r="C132" s="142">
        <v>0</v>
      </c>
      <c r="D132" s="142">
        <v>0</v>
      </c>
      <c r="E132" s="142">
        <v>0</v>
      </c>
      <c r="F132" s="141">
        <f t="shared" ref="F132:F158" si="33">E132-D132</f>
        <v>0</v>
      </c>
      <c r="G132" s="110">
        <v>0</v>
      </c>
      <c r="H132" s="61"/>
      <c r="I132" s="61"/>
    </row>
    <row r="133" spans="1:16" ht="18" customHeight="1">
      <c r="A133" s="84" t="s">
        <v>56</v>
      </c>
      <c r="B133" s="106">
        <v>9012</v>
      </c>
      <c r="C133" s="142">
        <v>0</v>
      </c>
      <c r="D133" s="142">
        <v>0</v>
      </c>
      <c r="E133" s="142">
        <v>0</v>
      </c>
      <c r="F133" s="141">
        <f t="shared" si="33"/>
        <v>0</v>
      </c>
      <c r="G133" s="110">
        <v>0</v>
      </c>
      <c r="H133" s="61"/>
      <c r="I133" s="61"/>
    </row>
    <row r="134" spans="1:16" ht="18" customHeight="1">
      <c r="A134" s="84" t="s">
        <v>57</v>
      </c>
      <c r="B134" s="106">
        <v>9013</v>
      </c>
      <c r="C134" s="142">
        <v>2</v>
      </c>
      <c r="D134" s="142">
        <v>2</v>
      </c>
      <c r="E134" s="142">
        <v>2</v>
      </c>
      <c r="F134" s="141">
        <f t="shared" si="33"/>
        <v>0</v>
      </c>
      <c r="G134" s="110">
        <f t="shared" si="32"/>
        <v>100</v>
      </c>
      <c r="H134" s="61"/>
      <c r="I134" s="61"/>
    </row>
    <row r="135" spans="1:16" ht="18" customHeight="1">
      <c r="A135" s="84" t="s">
        <v>58</v>
      </c>
      <c r="B135" s="106">
        <v>9014</v>
      </c>
      <c r="C135" s="142">
        <v>6</v>
      </c>
      <c r="D135" s="142">
        <v>6</v>
      </c>
      <c r="E135" s="142">
        <v>4</v>
      </c>
      <c r="F135" s="141">
        <f t="shared" si="33"/>
        <v>-2</v>
      </c>
      <c r="G135" s="110">
        <f t="shared" si="32"/>
        <v>66.666666666666671</v>
      </c>
      <c r="H135" s="61"/>
      <c r="I135" s="61"/>
    </row>
    <row r="136" spans="1:16" ht="18" customHeight="1">
      <c r="A136" s="84" t="s">
        <v>59</v>
      </c>
      <c r="B136" s="106">
        <v>9015</v>
      </c>
      <c r="C136" s="142">
        <v>2</v>
      </c>
      <c r="D136" s="142">
        <v>2</v>
      </c>
      <c r="E136" s="142">
        <v>2</v>
      </c>
      <c r="F136" s="141">
        <f t="shared" si="33"/>
        <v>0</v>
      </c>
      <c r="G136" s="110">
        <f t="shared" si="32"/>
        <v>100</v>
      </c>
      <c r="H136" s="61"/>
      <c r="I136" s="61"/>
    </row>
    <row r="137" spans="1:16" ht="18" customHeight="1">
      <c r="A137" s="84" t="s">
        <v>60</v>
      </c>
      <c r="B137" s="106">
        <v>9016</v>
      </c>
      <c r="C137" s="142">
        <v>5</v>
      </c>
      <c r="D137" s="142">
        <v>5</v>
      </c>
      <c r="E137" s="142">
        <v>5</v>
      </c>
      <c r="F137" s="143">
        <f t="shared" si="33"/>
        <v>0</v>
      </c>
      <c r="G137" s="110">
        <f t="shared" si="32"/>
        <v>100</v>
      </c>
      <c r="H137" s="61"/>
      <c r="I137" s="61"/>
    </row>
    <row r="138" spans="1:16" ht="30.75" customHeight="1">
      <c r="A138" s="86" t="s">
        <v>61</v>
      </c>
      <c r="B138" s="102">
        <v>9020</v>
      </c>
      <c r="C138" s="144">
        <f>SUM(C139:C144)</f>
        <v>2217101.0900000003</v>
      </c>
      <c r="D138" s="144">
        <f>SUM(D139:D144)</f>
        <v>2615598</v>
      </c>
      <c r="E138" s="144">
        <f t="shared" ref="E138" si="34">SUM(E139:E144)</f>
        <v>2130138.64</v>
      </c>
      <c r="F138" s="145">
        <f t="shared" si="33"/>
        <v>-485459.35999999987</v>
      </c>
      <c r="G138" s="105">
        <f t="shared" si="32"/>
        <v>81.439832879517425</v>
      </c>
      <c r="H138" s="61"/>
      <c r="I138" s="61"/>
    </row>
    <row r="139" spans="1:16" ht="18" customHeight="1">
      <c r="A139" s="84" t="s">
        <v>55</v>
      </c>
      <c r="B139" s="106">
        <v>9021</v>
      </c>
      <c r="C139" s="142">
        <v>0</v>
      </c>
      <c r="D139" s="142">
        <v>0</v>
      </c>
      <c r="E139" s="142">
        <v>0</v>
      </c>
      <c r="F139" s="143">
        <f t="shared" si="33"/>
        <v>0</v>
      </c>
      <c r="G139" s="110">
        <v>0</v>
      </c>
      <c r="H139" s="61"/>
      <c r="I139" s="61"/>
    </row>
    <row r="140" spans="1:16" ht="18" customHeight="1">
      <c r="A140" s="84" t="s">
        <v>56</v>
      </c>
      <c r="B140" s="106">
        <v>9022</v>
      </c>
      <c r="C140" s="142">
        <v>0</v>
      </c>
      <c r="D140" s="142">
        <v>0</v>
      </c>
      <c r="E140" s="142">
        <v>0</v>
      </c>
      <c r="F140" s="143">
        <f t="shared" si="33"/>
        <v>0</v>
      </c>
      <c r="G140" s="110">
        <v>0</v>
      </c>
      <c r="H140" s="61"/>
      <c r="I140" s="61"/>
    </row>
    <row r="141" spans="1:16" ht="18" customHeight="1">
      <c r="A141" s="84" t="s">
        <v>57</v>
      </c>
      <c r="B141" s="106">
        <v>9023</v>
      </c>
      <c r="C141" s="142">
        <v>684173.24</v>
      </c>
      <c r="D141" s="142">
        <v>737560</v>
      </c>
      <c r="E141" s="142">
        <v>754105.36</v>
      </c>
      <c r="F141" s="143">
        <f t="shared" si="33"/>
        <v>16545.359999999986</v>
      </c>
      <c r="G141" s="110">
        <f t="shared" si="32"/>
        <v>102.2432561418732</v>
      </c>
      <c r="H141" s="61"/>
      <c r="I141" s="61"/>
    </row>
    <row r="142" spans="1:16" ht="18" customHeight="1">
      <c r="A142" s="84" t="s">
        <v>58</v>
      </c>
      <c r="B142" s="106">
        <v>9024</v>
      </c>
      <c r="C142" s="142">
        <v>779167.15</v>
      </c>
      <c r="D142" s="142">
        <v>1096080</v>
      </c>
      <c r="E142" s="142">
        <v>754960.01</v>
      </c>
      <c r="F142" s="143">
        <f t="shared" si="33"/>
        <v>-341119.99</v>
      </c>
      <c r="G142" s="110">
        <f t="shared" si="32"/>
        <v>68.878184986497331</v>
      </c>
      <c r="H142" s="61"/>
      <c r="I142" s="61"/>
    </row>
    <row r="143" spans="1:16" ht="18" customHeight="1">
      <c r="A143" s="84" t="s">
        <v>59</v>
      </c>
      <c r="B143" s="106">
        <v>9025</v>
      </c>
      <c r="C143" s="142">
        <v>168827.37</v>
      </c>
      <c r="D143" s="142">
        <v>187640</v>
      </c>
      <c r="E143" s="142">
        <v>168393.51</v>
      </c>
      <c r="F143" s="143">
        <f t="shared" si="33"/>
        <v>-19246.489999999991</v>
      </c>
      <c r="G143" s="110">
        <f t="shared" si="32"/>
        <v>89.74286399488382</v>
      </c>
      <c r="H143" s="61"/>
      <c r="I143" s="61"/>
    </row>
    <row r="144" spans="1:16" ht="18" customHeight="1">
      <c r="A144" s="84" t="s">
        <v>60</v>
      </c>
      <c r="B144" s="106">
        <v>9026</v>
      </c>
      <c r="C144" s="142">
        <v>584933.32999999996</v>
      </c>
      <c r="D144" s="142">
        <v>594318</v>
      </c>
      <c r="E144" s="142">
        <v>452679.76</v>
      </c>
      <c r="F144" s="143">
        <f t="shared" si="33"/>
        <v>-141638.24</v>
      </c>
      <c r="G144" s="110">
        <f t="shared" si="32"/>
        <v>76.167937030344021</v>
      </c>
      <c r="H144" s="61"/>
      <c r="I144" s="61"/>
    </row>
    <row r="145" spans="1:9" ht="30" customHeight="1">
      <c r="A145" s="86" t="s">
        <v>62</v>
      </c>
      <c r="B145" s="102">
        <v>9030</v>
      </c>
      <c r="C145" s="144">
        <f>SUM(C146:C151)</f>
        <v>2217101.0900000003</v>
      </c>
      <c r="D145" s="144">
        <f>SUM(D146:D151)</f>
        <v>2615598</v>
      </c>
      <c r="E145" s="144">
        <f t="shared" ref="E145" si="35">SUM(E146:E151)</f>
        <v>2130138.64</v>
      </c>
      <c r="F145" s="145">
        <f t="shared" si="33"/>
        <v>-485459.35999999987</v>
      </c>
      <c r="G145" s="105">
        <f t="shared" si="32"/>
        <v>81.439832879517425</v>
      </c>
      <c r="H145" s="61"/>
      <c r="I145" s="61"/>
    </row>
    <row r="146" spans="1:9" ht="18" customHeight="1">
      <c r="A146" s="84" t="s">
        <v>55</v>
      </c>
      <c r="B146" s="106">
        <v>9031</v>
      </c>
      <c r="C146" s="142">
        <v>0</v>
      </c>
      <c r="D146" s="142">
        <v>0</v>
      </c>
      <c r="E146" s="142">
        <v>0</v>
      </c>
      <c r="F146" s="143">
        <f t="shared" si="33"/>
        <v>0</v>
      </c>
      <c r="G146" s="110">
        <v>0</v>
      </c>
      <c r="H146" s="61"/>
      <c r="I146" s="61"/>
    </row>
    <row r="147" spans="1:9" ht="18" customHeight="1">
      <c r="A147" s="84" t="s">
        <v>56</v>
      </c>
      <c r="B147" s="106">
        <v>9032</v>
      </c>
      <c r="C147" s="142">
        <v>0</v>
      </c>
      <c r="D147" s="142">
        <v>0</v>
      </c>
      <c r="E147" s="142">
        <v>0</v>
      </c>
      <c r="F147" s="143">
        <f t="shared" si="33"/>
        <v>0</v>
      </c>
      <c r="G147" s="110">
        <v>0</v>
      </c>
      <c r="H147" s="61"/>
      <c r="I147" s="61"/>
    </row>
    <row r="148" spans="1:9" ht="18" customHeight="1">
      <c r="A148" s="84" t="s">
        <v>57</v>
      </c>
      <c r="B148" s="106">
        <v>9033</v>
      </c>
      <c r="C148" s="142">
        <v>684173.24</v>
      </c>
      <c r="D148" s="142">
        <v>737560</v>
      </c>
      <c r="E148" s="142">
        <v>754105.36</v>
      </c>
      <c r="F148" s="143">
        <f t="shared" si="33"/>
        <v>16545.359999999986</v>
      </c>
      <c r="G148" s="110">
        <f t="shared" si="32"/>
        <v>102.2432561418732</v>
      </c>
      <c r="H148" s="61"/>
      <c r="I148" s="61"/>
    </row>
    <row r="149" spans="1:9" ht="18" customHeight="1">
      <c r="A149" s="84" t="s">
        <v>58</v>
      </c>
      <c r="B149" s="106">
        <v>9034</v>
      </c>
      <c r="C149" s="142">
        <v>779167.15</v>
      </c>
      <c r="D149" s="142">
        <v>1096080</v>
      </c>
      <c r="E149" s="142">
        <v>754960.01</v>
      </c>
      <c r="F149" s="143">
        <f t="shared" si="33"/>
        <v>-341119.99</v>
      </c>
      <c r="G149" s="110">
        <f t="shared" si="32"/>
        <v>68.878184986497331</v>
      </c>
      <c r="H149" s="61"/>
      <c r="I149" s="61"/>
    </row>
    <row r="150" spans="1:9" ht="18" customHeight="1">
      <c r="A150" s="84" t="s">
        <v>59</v>
      </c>
      <c r="B150" s="106">
        <v>9035</v>
      </c>
      <c r="C150" s="142">
        <v>168827.37</v>
      </c>
      <c r="D150" s="142">
        <v>187640</v>
      </c>
      <c r="E150" s="142">
        <v>168393.51</v>
      </c>
      <c r="F150" s="143">
        <f t="shared" si="33"/>
        <v>-19246.489999999991</v>
      </c>
      <c r="G150" s="110">
        <f t="shared" si="32"/>
        <v>89.74286399488382</v>
      </c>
      <c r="H150" s="61"/>
      <c r="I150" s="61"/>
    </row>
    <row r="151" spans="1:9" ht="18" customHeight="1">
      <c r="A151" s="84" t="s">
        <v>60</v>
      </c>
      <c r="B151" s="106">
        <v>9036</v>
      </c>
      <c r="C151" s="142">
        <v>584933.32999999996</v>
      </c>
      <c r="D151" s="142">
        <v>594318</v>
      </c>
      <c r="E151" s="142">
        <v>452679.76</v>
      </c>
      <c r="F151" s="143">
        <f t="shared" si="33"/>
        <v>-141638.24</v>
      </c>
      <c r="G151" s="110">
        <f t="shared" si="32"/>
        <v>76.167937030344021</v>
      </c>
      <c r="H151" s="61"/>
      <c r="I151" s="61"/>
    </row>
    <row r="152" spans="1:9" ht="18" customHeight="1">
      <c r="A152" s="146" t="s">
        <v>63</v>
      </c>
      <c r="B152" s="102">
        <v>9040</v>
      </c>
      <c r="C152" s="144">
        <f>SUM(C153:C158)</f>
        <v>56112.347500000003</v>
      </c>
      <c r="D152" s="144">
        <f t="shared" ref="D152:E152" si="36">SUM(D153:D158)</f>
        <v>63678.633333333339</v>
      </c>
      <c r="E152" s="144">
        <f t="shared" si="36"/>
        <v>61710.449166666665</v>
      </c>
      <c r="F152" s="145">
        <f t="shared" si="33"/>
        <v>-1968.1841666666733</v>
      </c>
      <c r="G152" s="105">
        <f t="shared" si="32"/>
        <v>96.909192198953178</v>
      </c>
      <c r="H152" s="61"/>
      <c r="I152" s="61"/>
    </row>
    <row r="153" spans="1:9" ht="18" customHeight="1">
      <c r="A153" s="84" t="s">
        <v>55</v>
      </c>
      <c r="B153" s="106">
        <v>9041</v>
      </c>
      <c r="C153" s="142">
        <v>0</v>
      </c>
      <c r="D153" s="142">
        <v>0</v>
      </c>
      <c r="E153" s="142">
        <v>0</v>
      </c>
      <c r="F153" s="143">
        <f t="shared" si="33"/>
        <v>0</v>
      </c>
      <c r="G153" s="110">
        <v>0</v>
      </c>
      <c r="H153" s="61"/>
      <c r="I153" s="61"/>
    </row>
    <row r="154" spans="1:9" ht="18" customHeight="1">
      <c r="A154" s="84" t="s">
        <v>56</v>
      </c>
      <c r="B154" s="106">
        <v>9042</v>
      </c>
      <c r="C154" s="142">
        <v>0</v>
      </c>
      <c r="D154" s="142">
        <v>0</v>
      </c>
      <c r="E154" s="142">
        <v>0</v>
      </c>
      <c r="F154" s="143">
        <f t="shared" si="33"/>
        <v>0</v>
      </c>
      <c r="G154" s="110">
        <v>0</v>
      </c>
      <c r="H154" s="61"/>
      <c r="I154" s="61"/>
    </row>
    <row r="155" spans="1:9" ht="18" customHeight="1">
      <c r="A155" s="84" t="s">
        <v>57</v>
      </c>
      <c r="B155" s="106">
        <v>9043</v>
      </c>
      <c r="C155" s="144">
        <f>ROUND(C148/C134,2)/12</f>
        <v>28507.218333333334</v>
      </c>
      <c r="D155" s="144">
        <f>ROUND(D148/D134,2)/12</f>
        <v>30731.666666666668</v>
      </c>
      <c r="E155" s="144">
        <f>ROUND(E148/E134,2)/12</f>
        <v>31421.056666666667</v>
      </c>
      <c r="F155" s="143">
        <f t="shared" si="33"/>
        <v>689.38999999999942</v>
      </c>
      <c r="G155" s="110">
        <f t="shared" si="32"/>
        <v>102.24325614187319</v>
      </c>
      <c r="H155" s="61"/>
      <c r="I155" s="61"/>
    </row>
    <row r="156" spans="1:9" ht="18" customHeight="1">
      <c r="A156" s="84" t="s">
        <v>58</v>
      </c>
      <c r="B156" s="106">
        <v>9044</v>
      </c>
      <c r="C156" s="144">
        <f t="shared" ref="C156:C157" si="37">ROUND(C149/C135,2)/12</f>
        <v>10821.765833333333</v>
      </c>
      <c r="D156" s="144">
        <f t="shared" ref="D156:E158" si="38">ROUND(D149/D135,2)/12</f>
        <v>15223.333333333334</v>
      </c>
      <c r="E156" s="144">
        <f t="shared" si="38"/>
        <v>15728.333333333334</v>
      </c>
      <c r="F156" s="143">
        <f t="shared" si="33"/>
        <v>505</v>
      </c>
      <c r="G156" s="110">
        <f t="shared" si="32"/>
        <v>103.31727611123276</v>
      </c>
      <c r="H156" s="61"/>
      <c r="I156" s="61"/>
    </row>
    <row r="157" spans="1:9" ht="18" customHeight="1">
      <c r="A157" s="84" t="s">
        <v>59</v>
      </c>
      <c r="B157" s="106">
        <v>9045</v>
      </c>
      <c r="C157" s="144">
        <f t="shared" si="37"/>
        <v>7034.4741666666669</v>
      </c>
      <c r="D157" s="144">
        <f t="shared" si="38"/>
        <v>7818.333333333333</v>
      </c>
      <c r="E157" s="144">
        <f t="shared" si="38"/>
        <v>7016.3966666666665</v>
      </c>
      <c r="F157" s="143">
        <f t="shared" si="33"/>
        <v>-801.9366666666665</v>
      </c>
      <c r="G157" s="110">
        <f t="shared" si="32"/>
        <v>89.742869324237901</v>
      </c>
      <c r="H157" s="61"/>
      <c r="I157" s="61"/>
    </row>
    <row r="158" spans="1:9" ht="18" customHeight="1">
      <c r="A158" s="84" t="s">
        <v>60</v>
      </c>
      <c r="B158" s="106">
        <v>9046</v>
      </c>
      <c r="C158" s="144">
        <f>ROUND(C151/C137,2)/12</f>
        <v>9748.8891666666659</v>
      </c>
      <c r="D158" s="144">
        <f t="shared" si="38"/>
        <v>9905.3000000000011</v>
      </c>
      <c r="E158" s="144">
        <f t="shared" si="38"/>
        <v>7544.6624999999995</v>
      </c>
      <c r="F158" s="143">
        <f t="shared" si="33"/>
        <v>-2360.6375000000016</v>
      </c>
      <c r="G158" s="110">
        <f t="shared" si="32"/>
        <v>76.167935347743125</v>
      </c>
      <c r="H158" s="61"/>
      <c r="I158" s="61"/>
    </row>
    <row r="159" spans="1:9" ht="18" customHeight="1">
      <c r="A159" s="86" t="s">
        <v>64</v>
      </c>
      <c r="B159" s="102">
        <v>9050</v>
      </c>
      <c r="C159" s="103">
        <v>0</v>
      </c>
      <c r="D159" s="103">
        <v>0</v>
      </c>
      <c r="E159" s="103">
        <v>0</v>
      </c>
      <c r="F159" s="112">
        <v>0</v>
      </c>
      <c r="G159" s="101">
        <v>0</v>
      </c>
      <c r="H159" s="61"/>
      <c r="I159" s="61"/>
    </row>
    <row r="160" spans="1:9">
      <c r="A160" s="147"/>
      <c r="B160" s="148"/>
      <c r="C160" s="149"/>
      <c r="D160" s="149"/>
      <c r="E160" s="13"/>
      <c r="F160" s="13"/>
      <c r="G160" s="13"/>
    </row>
    <row r="161" spans="1:28" ht="56.25" customHeight="1">
      <c r="A161" s="150" t="s">
        <v>152</v>
      </c>
      <c r="B161" s="151"/>
      <c r="C161" s="152"/>
      <c r="D161" s="151"/>
      <c r="E161" s="153"/>
      <c r="F161" s="154" t="s">
        <v>150</v>
      </c>
      <c r="G161" s="153"/>
      <c r="Q161" s="63"/>
      <c r="R161" s="63"/>
      <c r="S161" s="168" t="s">
        <v>65</v>
      </c>
      <c r="T161" s="168"/>
      <c r="U161" s="168"/>
      <c r="V161" s="168"/>
      <c r="W161" s="168"/>
      <c r="X161" s="168"/>
      <c r="Y161" s="169"/>
      <c r="Z161" s="169"/>
      <c r="AA161" s="169"/>
      <c r="AB161" s="169"/>
    </row>
    <row r="162" spans="1:28" s="66" customFormat="1">
      <c r="A162" s="155" t="s">
        <v>66</v>
      </c>
      <c r="B162" s="156"/>
      <c r="C162" s="93"/>
      <c r="D162" s="157"/>
      <c r="E162" s="157"/>
      <c r="F162" s="93" t="s">
        <v>67</v>
      </c>
      <c r="G162" s="156"/>
      <c r="L162" s="63"/>
      <c r="M162" s="63"/>
      <c r="N162" s="67"/>
      <c r="O162" s="67"/>
      <c r="P162" s="67"/>
      <c r="Q162" s="65"/>
      <c r="R162" s="64"/>
      <c r="S162" s="172" t="s">
        <v>67</v>
      </c>
      <c r="T162" s="172"/>
      <c r="U162" s="172"/>
      <c r="V162" s="172"/>
      <c r="W162" s="172"/>
      <c r="X162" s="172"/>
      <c r="Y162" s="172"/>
      <c r="Z162" s="172"/>
      <c r="AA162" s="172"/>
      <c r="AB162" s="172"/>
    </row>
    <row r="163" spans="1:28">
      <c r="A163" s="62"/>
      <c r="C163" s="68"/>
      <c r="D163" s="69"/>
      <c r="L163" s="64"/>
      <c r="M163" s="66"/>
      <c r="N163" s="64"/>
      <c r="O163" s="64"/>
      <c r="P163" s="64"/>
    </row>
    <row r="164" spans="1:28">
      <c r="A164" s="62"/>
      <c r="C164" s="68"/>
      <c r="D164" s="70"/>
      <c r="N164" s="71"/>
    </row>
    <row r="165" spans="1:28">
      <c r="A165" s="62"/>
      <c r="C165" s="68"/>
      <c r="D165" s="70"/>
    </row>
    <row r="166" spans="1:28">
      <c r="A166" s="62"/>
      <c r="C166" s="68"/>
      <c r="D166" s="70"/>
      <c r="E166" s="72"/>
    </row>
    <row r="167" spans="1:28">
      <c r="A167" s="62"/>
      <c r="C167" s="68"/>
      <c r="D167" s="70"/>
    </row>
    <row r="168" spans="1:28">
      <c r="A168" s="62"/>
      <c r="C168" s="68"/>
      <c r="D168" s="70"/>
    </row>
    <row r="169" spans="1:28">
      <c r="A169" s="62"/>
      <c r="C169" s="68"/>
      <c r="D169" s="70"/>
    </row>
    <row r="170" spans="1:28">
      <c r="A170" s="62"/>
      <c r="C170" s="68"/>
      <c r="D170" s="70"/>
      <c r="E170" s="72"/>
    </row>
    <row r="171" spans="1:28">
      <c r="A171" s="62"/>
      <c r="C171" s="68"/>
      <c r="D171" s="70"/>
    </row>
    <row r="172" spans="1:28">
      <c r="A172" s="62"/>
      <c r="C172" s="68"/>
      <c r="D172" s="70"/>
    </row>
    <row r="173" spans="1:28">
      <c r="A173" s="62"/>
      <c r="C173" s="68"/>
      <c r="D173" s="69"/>
    </row>
    <row r="174" spans="1:28">
      <c r="A174" s="62"/>
      <c r="C174" s="68"/>
      <c r="D174" s="69"/>
    </row>
    <row r="175" spans="1:28">
      <c r="A175" s="62"/>
      <c r="C175" s="68"/>
    </row>
    <row r="176" spans="1:28">
      <c r="A176" s="62"/>
      <c r="C176" s="68"/>
      <c r="D176" s="69"/>
    </row>
    <row r="177" spans="1:6">
      <c r="A177" s="62"/>
      <c r="C177" s="68"/>
      <c r="D177" s="69"/>
    </row>
    <row r="178" spans="1:6">
      <c r="A178" s="62"/>
      <c r="C178" s="68"/>
      <c r="D178" s="69"/>
    </row>
    <row r="179" spans="1:6">
      <c r="A179" s="62"/>
      <c r="C179" s="68"/>
      <c r="D179" s="69"/>
    </row>
    <row r="180" spans="1:6">
      <c r="A180" s="62"/>
      <c r="C180" s="68"/>
      <c r="D180" s="69"/>
    </row>
    <row r="181" spans="1:6">
      <c r="A181" s="62"/>
      <c r="C181" s="68"/>
      <c r="D181" s="69"/>
    </row>
    <row r="182" spans="1:6">
      <c r="A182" s="62"/>
      <c r="C182" s="68"/>
      <c r="D182" s="69"/>
    </row>
    <row r="183" spans="1:6">
      <c r="A183" s="62"/>
      <c r="C183" s="68"/>
    </row>
    <row r="184" spans="1:6">
      <c r="A184" s="62"/>
      <c r="C184" s="68"/>
      <c r="D184" s="69"/>
    </row>
    <row r="185" spans="1:6">
      <c r="A185" s="62"/>
      <c r="C185" s="68"/>
    </row>
    <row r="186" spans="1:6">
      <c r="A186" s="62"/>
      <c r="C186" s="68"/>
      <c r="D186" s="73"/>
    </row>
    <row r="187" spans="1:6">
      <c r="A187" s="62"/>
      <c r="C187" s="68"/>
      <c r="D187" s="73"/>
      <c r="F187" s="73"/>
    </row>
    <row r="188" spans="1:6">
      <c r="A188" s="62"/>
      <c r="C188" s="68"/>
      <c r="D188" s="69"/>
      <c r="F188" s="73"/>
    </row>
    <row r="189" spans="1:6">
      <c r="A189" s="62"/>
      <c r="C189" s="68"/>
      <c r="D189" s="69"/>
      <c r="F189" s="73"/>
    </row>
    <row r="190" spans="1:6">
      <c r="A190" s="62"/>
      <c r="C190" s="68"/>
      <c r="D190" s="69"/>
      <c r="F190" s="73"/>
    </row>
    <row r="191" spans="1:6">
      <c r="A191" s="62"/>
      <c r="C191" s="68"/>
      <c r="D191" s="69"/>
      <c r="F191" s="73"/>
    </row>
    <row r="192" spans="1:6">
      <c r="A192" s="62"/>
      <c r="C192" s="68"/>
      <c r="D192" s="69"/>
      <c r="F192" s="73"/>
    </row>
    <row r="193" spans="1:23">
      <c r="A193" s="62"/>
      <c r="C193" s="68"/>
      <c r="D193" s="69"/>
    </row>
    <row r="194" spans="1:23">
      <c r="A194" s="62"/>
      <c r="C194" s="68"/>
      <c r="D194" s="69"/>
    </row>
    <row r="195" spans="1:23">
      <c r="A195" s="62"/>
      <c r="C195" s="68"/>
      <c r="D195" s="69"/>
    </row>
    <row r="196" spans="1:23">
      <c r="A196" s="62"/>
      <c r="C196" s="68"/>
      <c r="D196" s="69"/>
    </row>
    <row r="197" spans="1:23">
      <c r="A197" s="62"/>
      <c r="C197" s="68"/>
      <c r="D197" s="69"/>
    </row>
    <row r="198" spans="1:23">
      <c r="A198" s="62"/>
      <c r="C198" s="68"/>
      <c r="D198" s="69"/>
    </row>
    <row r="199" spans="1:23">
      <c r="A199" s="62"/>
      <c r="C199" s="68"/>
      <c r="D199" s="69"/>
    </row>
    <row r="200" spans="1:23">
      <c r="A200" s="62"/>
      <c r="C200" s="68"/>
      <c r="D200" s="69"/>
    </row>
    <row r="201" spans="1:23">
      <c r="A201" s="62"/>
      <c r="C201" s="68"/>
      <c r="D201" s="69"/>
    </row>
    <row r="202" spans="1:23">
      <c r="A202" s="62"/>
      <c r="C202" s="68"/>
      <c r="D202" s="69"/>
    </row>
    <row r="203" spans="1:23">
      <c r="A203" s="62"/>
      <c r="C203" s="68"/>
      <c r="D203" s="69"/>
    </row>
    <row r="204" spans="1:23">
      <c r="A204" s="62"/>
      <c r="C204" s="68"/>
      <c r="D204" s="69"/>
    </row>
    <row r="205" spans="1:23">
      <c r="A205" s="62"/>
      <c r="C205" s="68"/>
      <c r="D205" s="69"/>
    </row>
    <row r="206" spans="1:23">
      <c r="A206" s="5"/>
    </row>
    <row r="207" spans="1:23" s="2" customFormat="1">
      <c r="A207" s="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s="2" customFormat="1">
      <c r="A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s="2" customFormat="1">
      <c r="A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s="2" customFormat="1">
      <c r="A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s="2" customFormat="1">
      <c r="A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s="2" customFormat="1">
      <c r="A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s="2" customFormat="1">
      <c r="A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s="2" customFormat="1">
      <c r="A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s="2" customFormat="1">
      <c r="A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s="2" customFormat="1">
      <c r="A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s="2" customFormat="1">
      <c r="A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s="2" customFormat="1">
      <c r="A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s="2" customFormat="1">
      <c r="A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s="2" customFormat="1">
      <c r="A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s="2" customFormat="1">
      <c r="A221" s="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s="2" customFormat="1">
      <c r="A222" s="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s="2" customFormat="1">
      <c r="A223" s="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s="2" customFormat="1">
      <c r="A224" s="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s="2" customFormat="1">
      <c r="A225" s="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s="2" customFormat="1">
      <c r="A226" s="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s="2" customFormat="1">
      <c r="A227" s="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s="2" customFormat="1">
      <c r="A228" s="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s="2" customFormat="1">
      <c r="A229" s="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s="2" customFormat="1">
      <c r="A230" s="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s="2" customFormat="1">
      <c r="A231" s="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s="2" customFormat="1">
      <c r="A232" s="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s="2" customFormat="1">
      <c r="A233" s="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s="2" customFormat="1">
      <c r="A234" s="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s="2" customFormat="1">
      <c r="A235" s="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s="2" customFormat="1">
      <c r="A236" s="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s="2" customFormat="1">
      <c r="A237" s="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s="2" customFormat="1">
      <c r="A238" s="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s="2" customFormat="1">
      <c r="A239" s="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s="2" customFormat="1">
      <c r="A240" s="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s="2" customFormat="1">
      <c r="A241" s="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s="2" customFormat="1">
      <c r="A242" s="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s="2" customFormat="1">
      <c r="A243" s="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s="2" customFormat="1">
      <c r="A244" s="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s="2" customFormat="1">
      <c r="A245" s="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s="2" customFormat="1">
      <c r="A246" s="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s="2" customFormat="1">
      <c r="A247" s="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s="2" customFormat="1">
      <c r="A248" s="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s="2" customFormat="1">
      <c r="A249" s="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s="2" customFormat="1">
      <c r="A250" s="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s="2" customFormat="1">
      <c r="A251" s="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s="2" customFormat="1">
      <c r="A252" s="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s="2" customFormat="1">
      <c r="A253" s="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s="2" customFormat="1">
      <c r="A254" s="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s="2" customFormat="1">
      <c r="A255" s="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s="2" customFormat="1">
      <c r="A256" s="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s="2" customFormat="1">
      <c r="A257" s="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s="2" customFormat="1">
      <c r="A258" s="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s="2" customFormat="1">
      <c r="A259" s="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s="2" customFormat="1">
      <c r="A260" s="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s="2" customFormat="1">
      <c r="A261" s="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s="2" customFormat="1">
      <c r="A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s="2" customFormat="1">
      <c r="A263" s="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s="2" customFormat="1">
      <c r="A264" s="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s="2" customFormat="1">
      <c r="A265" s="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s="2" customFormat="1">
      <c r="A266" s="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s="2" customFormat="1">
      <c r="A267" s="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s="2" customFormat="1">
      <c r="A268" s="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s="2" customFormat="1">
      <c r="A269" s="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s="2" customFormat="1">
      <c r="A270" s="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s="2" customFormat="1">
      <c r="A271" s="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s="2" customFormat="1">
      <c r="A272" s="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s="2" customFormat="1">
      <c r="A273" s="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s="2" customFormat="1">
      <c r="A274" s="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s="2" customFormat="1">
      <c r="A275" s="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s="2" customFormat="1">
      <c r="A276" s="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s="2" customFormat="1">
      <c r="A277" s="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s="2" customFormat="1">
      <c r="A278" s="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s="2" customFormat="1">
      <c r="A279" s="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s="2" customFormat="1">
      <c r="A280" s="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s="2" customFormat="1">
      <c r="A281" s="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s="2" customFormat="1">
      <c r="A282" s="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s="2" customFormat="1">
      <c r="A283" s="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s="2" customFormat="1">
      <c r="A284" s="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s="2" customFormat="1">
      <c r="A285" s="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s="2" customFormat="1">
      <c r="A286" s="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s="2" customFormat="1">
      <c r="A287" s="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s="2" customFormat="1">
      <c r="A288" s="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s="2" customFormat="1">
      <c r="A289" s="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s="2" customFormat="1">
      <c r="A290" s="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s="2" customFormat="1">
      <c r="A291" s="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s="2" customFormat="1">
      <c r="A292" s="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s="2" customFormat="1">
      <c r="A293" s="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s="2" customFormat="1">
      <c r="A294" s="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s="2" customFormat="1">
      <c r="A295" s="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s="2" customFormat="1">
      <c r="A296" s="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s="2" customFormat="1">
      <c r="A297" s="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s="2" customFormat="1">
      <c r="A298" s="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s="2" customFormat="1">
      <c r="A299" s="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s="2" customFormat="1">
      <c r="A300" s="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s="2" customFormat="1">
      <c r="A301" s="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s="2" customFormat="1">
      <c r="A302" s="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s="2" customFormat="1">
      <c r="A303" s="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s="2" customFormat="1">
      <c r="A304" s="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s="2" customFormat="1">
      <c r="A305" s="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s="2" customFormat="1">
      <c r="A306" s="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s="2" customFormat="1">
      <c r="A307" s="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s="2" customFormat="1">
      <c r="A308" s="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s="2" customFormat="1">
      <c r="A309" s="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s="2" customFormat="1">
      <c r="A310" s="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s="2" customFormat="1">
      <c r="A311" s="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s="2" customFormat="1">
      <c r="A312" s="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s="2" customFormat="1">
      <c r="A313" s="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s="2" customFormat="1">
      <c r="A314" s="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s="2" customFormat="1">
      <c r="A315" s="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s="2" customFormat="1">
      <c r="A316" s="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s="2" customFormat="1">
      <c r="A317" s="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s="2" customFormat="1">
      <c r="A318" s="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s="2" customFormat="1">
      <c r="A319" s="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s="2" customFormat="1">
      <c r="A320" s="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s="2" customFormat="1">
      <c r="A321" s="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s="2" customFormat="1">
      <c r="A322" s="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s="2" customFormat="1">
      <c r="A323" s="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s="2" customFormat="1">
      <c r="A324" s="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s="2" customFormat="1">
      <c r="A325" s="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s="2" customFormat="1">
      <c r="A326" s="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s="2" customFormat="1">
      <c r="A327" s="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s="2" customFormat="1">
      <c r="A328" s="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s="2" customFormat="1">
      <c r="A329" s="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s="2" customFormat="1">
      <c r="A330" s="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s="2" customFormat="1">
      <c r="A331" s="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s="2" customFormat="1">
      <c r="A332" s="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s="2" customFormat="1">
      <c r="A333" s="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s="2" customFormat="1">
      <c r="A334" s="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s="2" customFormat="1">
      <c r="A335" s="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s="2" customFormat="1">
      <c r="A336" s="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s="2" customFormat="1">
      <c r="A337" s="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s="2" customFormat="1">
      <c r="A338" s="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s="2" customFormat="1">
      <c r="A339" s="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s="2" customFormat="1">
      <c r="A340" s="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s="2" customFormat="1">
      <c r="A341" s="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s="2" customFormat="1">
      <c r="A342" s="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s="2" customFormat="1">
      <c r="A343" s="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s="2" customFormat="1">
      <c r="A344" s="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s="2" customFormat="1">
      <c r="A345" s="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s="2" customFormat="1">
      <c r="A346" s="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s="2" customFormat="1">
      <c r="A347" s="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s="2" customFormat="1">
      <c r="A348" s="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s="2" customFormat="1">
      <c r="A349" s="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s="2" customFormat="1">
      <c r="A350" s="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s="2" customFormat="1">
      <c r="A351" s="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s="2" customFormat="1">
      <c r="A352" s="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s="2" customFormat="1">
      <c r="A353" s="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s="2" customFormat="1">
      <c r="A354" s="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s="2" customFormat="1">
      <c r="A355" s="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s="2" customFormat="1">
      <c r="A356" s="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s="2" customFormat="1">
      <c r="A357" s="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s="2" customFormat="1">
      <c r="A358" s="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s="2" customFormat="1">
      <c r="A359" s="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s="2" customFormat="1">
      <c r="A360" s="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s="2" customFormat="1">
      <c r="A361" s="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s="2" customFormat="1">
      <c r="A362" s="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s="2" customFormat="1">
      <c r="A363" s="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s="2" customFormat="1">
      <c r="A364" s="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s="2" customFormat="1">
      <c r="A365" s="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s="2" customFormat="1">
      <c r="A366" s="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s="2" customFormat="1">
      <c r="A367" s="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s="2" customFormat="1">
      <c r="A368" s="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s="2" customFormat="1">
      <c r="A369" s="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s="2" customFormat="1">
      <c r="A370" s="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s="2" customFormat="1">
      <c r="A371" s="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s="2" customFormat="1">
      <c r="A372" s="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</sheetData>
  <mergeCells count="34">
    <mergeCell ref="B11:E11"/>
    <mergeCell ref="C28:C29"/>
    <mergeCell ref="D28:G28"/>
    <mergeCell ref="S162:AB162"/>
    <mergeCell ref="A31:G31"/>
    <mergeCell ref="A32:D32"/>
    <mergeCell ref="A102:D102"/>
    <mergeCell ref="A110:D110"/>
    <mergeCell ref="A119:D119"/>
    <mergeCell ref="A56:G56"/>
    <mergeCell ref="A76:G76"/>
    <mergeCell ref="A87:G87"/>
    <mergeCell ref="A98:G98"/>
    <mergeCell ref="A130:D130"/>
    <mergeCell ref="S161:AB161"/>
    <mergeCell ref="A26:G26"/>
    <mergeCell ref="A28:A29"/>
    <mergeCell ref="B28:B29"/>
    <mergeCell ref="E3:G7"/>
    <mergeCell ref="A23:G23"/>
    <mergeCell ref="A24:G24"/>
    <mergeCell ref="A25:G25"/>
    <mergeCell ref="B14:E14"/>
    <mergeCell ref="B15:E15"/>
    <mergeCell ref="B16:E16"/>
    <mergeCell ref="B17:E17"/>
    <mergeCell ref="B18:E18"/>
    <mergeCell ref="B19:F19"/>
    <mergeCell ref="B20:F20"/>
    <mergeCell ref="B21:F21"/>
    <mergeCell ref="B13:E13"/>
    <mergeCell ref="B9:E9"/>
    <mergeCell ref="B12:E12"/>
    <mergeCell ref="B10:E10"/>
  </mergeCells>
  <pageMargins left="0.43307086614173229" right="0.23622047244094491" top="0.74803149606299213" bottom="0.55118110236220474" header="0.31496062992125984" footer="0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факт </vt:lpstr>
      <vt:lpstr>'факт '!Заголовки_для_печати</vt:lpstr>
      <vt:lpstr>'факт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KRPS</dc:creator>
  <cp:lastModifiedBy>Пользователь</cp:lastModifiedBy>
  <cp:lastPrinted>2022-02-04T09:05:22Z</cp:lastPrinted>
  <dcterms:created xsi:type="dcterms:W3CDTF">2021-11-10T10:10:40Z</dcterms:created>
  <dcterms:modified xsi:type="dcterms:W3CDTF">2023-03-24T07:19:42Z</dcterms:modified>
</cp:coreProperties>
</file>